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ja\Desktop\01-0623\"/>
    </mc:Choice>
  </mc:AlternateContent>
  <bookViews>
    <workbookView xWindow="0" yWindow="0" windowWidth="25440" windowHeight="11130" activeTab="2"/>
  </bookViews>
  <sheets>
    <sheet name="opći dio I" sheetId="1" r:id="rId1"/>
    <sheet name="opći dio II" sheetId="2" r:id="rId2"/>
    <sheet name="posebni dio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1" l="1"/>
  <c r="C107" i="1"/>
  <c r="C108" i="1" s="1"/>
  <c r="C116" i="1" l="1"/>
  <c r="D116" i="1"/>
  <c r="C122" i="4" l="1"/>
  <c r="C127" i="4"/>
  <c r="D40" i="4"/>
  <c r="D41" i="4"/>
  <c r="D42" i="4"/>
  <c r="D43" i="4"/>
  <c r="D44" i="4"/>
  <c r="D45" i="4"/>
  <c r="D46" i="4"/>
  <c r="C24" i="4"/>
  <c r="C32" i="4" l="1"/>
  <c r="E93" i="1"/>
  <c r="E99" i="1"/>
  <c r="B9" i="4" l="1"/>
  <c r="C46" i="4"/>
  <c r="C45" i="4"/>
  <c r="C44" i="4" s="1"/>
  <c r="B40" i="4"/>
  <c r="B41" i="4"/>
  <c r="B42" i="4"/>
  <c r="B43" i="4"/>
  <c r="B44" i="4"/>
  <c r="B45" i="4"/>
  <c r="C40" i="4" l="1"/>
  <c r="C43" i="4"/>
  <c r="C42" i="4" s="1"/>
  <c r="C41" i="4" s="1"/>
  <c r="C86" i="4"/>
  <c r="C85" i="4" s="1"/>
  <c r="C84" i="4" s="1"/>
  <c r="B81" i="4"/>
  <c r="B80" i="4" s="1"/>
  <c r="B79" i="4" s="1"/>
  <c r="B78" i="4" s="1"/>
  <c r="B77" i="4" s="1"/>
  <c r="B86" i="4"/>
  <c r="B85" i="4" s="1"/>
  <c r="B84" i="4" s="1"/>
  <c r="C93" i="4"/>
  <c r="D93" i="4" s="1"/>
  <c r="F28" i="2"/>
  <c r="F27" i="2"/>
  <c r="E27" i="2"/>
  <c r="E28" i="2"/>
  <c r="F10" i="2" l="1"/>
  <c r="E10" i="2"/>
  <c r="D10" i="2"/>
  <c r="H9" i="2"/>
  <c r="H8" i="2"/>
  <c r="D134" i="4" l="1"/>
  <c r="C136" i="4"/>
  <c r="D136" i="4" s="1"/>
  <c r="D127" i="4"/>
  <c r="C119" i="4"/>
  <c r="D119" i="4" s="1"/>
  <c r="C112" i="4"/>
  <c r="D112" i="4" s="1"/>
  <c r="C103" i="4"/>
  <c r="D103" i="4" s="1"/>
  <c r="C97" i="4"/>
  <c r="C73" i="4"/>
  <c r="C72" i="4" s="1"/>
  <c r="C67" i="4"/>
  <c r="D67" i="4" s="1"/>
  <c r="C64" i="4"/>
  <c r="D64" i="4" s="1"/>
  <c r="C61" i="4"/>
  <c r="C58" i="4"/>
  <c r="D58" i="4" s="1"/>
  <c r="C56" i="4"/>
  <c r="D56" i="4" s="1"/>
  <c r="C54" i="4"/>
  <c r="D54" i="4" s="1"/>
  <c r="C38" i="4"/>
  <c r="D38" i="4" s="1"/>
  <c r="C34" i="4"/>
  <c r="D34" i="4" s="1"/>
  <c r="C27" i="4"/>
  <c r="C26" i="4" s="1"/>
  <c r="C25" i="4" s="1"/>
  <c r="C23" i="4"/>
  <c r="C22" i="4" s="1"/>
  <c r="C18" i="4"/>
  <c r="C16" i="4"/>
  <c r="D16" i="4" s="1"/>
  <c r="E27" i="1"/>
  <c r="B34" i="1"/>
  <c r="B33" i="1" s="1"/>
  <c r="D18" i="4" l="1"/>
  <c r="C15" i="4"/>
  <c r="D97" i="4"/>
  <c r="C92" i="4"/>
  <c r="C33" i="4"/>
  <c r="C60" i="4"/>
  <c r="C71" i="4"/>
  <c r="D27" i="4"/>
  <c r="D61" i="4"/>
  <c r="D73" i="4"/>
  <c r="C53" i="4"/>
  <c r="C14" i="4" l="1"/>
  <c r="C52" i="4"/>
  <c r="C31" i="4"/>
  <c r="D85" i="1"/>
  <c r="E90" i="1"/>
  <c r="E89" i="1" s="1"/>
  <c r="C92" i="1"/>
  <c r="C119" i="1" s="1"/>
  <c r="E102" i="1"/>
  <c r="E101" i="1" s="1"/>
  <c r="B90" i="1"/>
  <c r="B89" i="1" s="1"/>
  <c r="B102" i="1"/>
  <c r="B101" i="1" s="1"/>
  <c r="B86" i="1"/>
  <c r="B85" i="1" s="1"/>
  <c r="B79" i="1"/>
  <c r="B62" i="1"/>
  <c r="B57" i="1"/>
  <c r="B53" i="1"/>
  <c r="B48" i="1" s="1"/>
  <c r="B51" i="1"/>
  <c r="B49" i="1"/>
  <c r="B39" i="1"/>
  <c r="B116" i="1" s="1"/>
  <c r="B30" i="1"/>
  <c r="B29" i="1" s="1"/>
  <c r="B27" i="1"/>
  <c r="B26" i="1" s="1"/>
  <c r="B24" i="1"/>
  <c r="B23" i="1" s="1"/>
  <c r="B13" i="1"/>
  <c r="G14" i="1"/>
  <c r="F15" i="1"/>
  <c r="F20" i="1"/>
  <c r="F14" i="1"/>
  <c r="E13" i="1"/>
  <c r="C124" i="4"/>
  <c r="B123" i="4"/>
  <c r="C133" i="4"/>
  <c r="B133" i="4"/>
  <c r="B126" i="4" s="1"/>
  <c r="C155" i="4"/>
  <c r="D155" i="4" s="1"/>
  <c r="C153" i="4"/>
  <c r="D153" i="4" s="1"/>
  <c r="C151" i="4"/>
  <c r="D151" i="4" s="1"/>
  <c r="B150" i="4"/>
  <c r="B149" i="4" s="1"/>
  <c r="B148" i="4" s="1"/>
  <c r="B147" i="4" s="1"/>
  <c r="B146" i="4" s="1"/>
  <c r="B145" i="4" s="1"/>
  <c r="C143" i="4"/>
  <c r="C142" i="4" s="1"/>
  <c r="C141" i="4" s="1"/>
  <c r="C140" i="4" s="1"/>
  <c r="C139" i="4" s="1"/>
  <c r="C138" i="4" s="1"/>
  <c r="B142" i="4"/>
  <c r="B141" i="4" s="1"/>
  <c r="B140" i="4" s="1"/>
  <c r="B139" i="4" s="1"/>
  <c r="B138" i="4" s="1"/>
  <c r="C135" i="4"/>
  <c r="C126" i="4"/>
  <c r="C90" i="4" s="1"/>
  <c r="C118" i="4"/>
  <c r="C91" i="4" s="1"/>
  <c r="B135" i="4"/>
  <c r="B118" i="4"/>
  <c r="B92" i="4"/>
  <c r="D92" i="4" s="1"/>
  <c r="C81" i="4"/>
  <c r="C80" i="4" s="1"/>
  <c r="B72" i="4"/>
  <c r="B60" i="4"/>
  <c r="D60" i="4" s="1"/>
  <c r="B53" i="4"/>
  <c r="B33" i="4"/>
  <c r="B26" i="4"/>
  <c r="B15" i="4"/>
  <c r="B14" i="4" s="1"/>
  <c r="C10" i="4" l="1"/>
  <c r="C13" i="4"/>
  <c r="B13" i="4"/>
  <c r="B12" i="4" s="1"/>
  <c r="B11" i="4" s="1"/>
  <c r="C123" i="4"/>
  <c r="D123" i="4" s="1"/>
  <c r="D124" i="4"/>
  <c r="C51" i="4"/>
  <c r="B52" i="4"/>
  <c r="D52" i="4" s="1"/>
  <c r="D135" i="4"/>
  <c r="D133" i="4"/>
  <c r="D126" i="4"/>
  <c r="C30" i="4"/>
  <c r="D15" i="4"/>
  <c r="B32" i="4"/>
  <c r="D33" i="4"/>
  <c r="B25" i="4"/>
  <c r="D26" i="4"/>
  <c r="B71" i="4"/>
  <c r="D71" i="4" s="1"/>
  <c r="D72" i="4"/>
  <c r="B91" i="4"/>
  <c r="D91" i="4" s="1"/>
  <c r="D118" i="4"/>
  <c r="B122" i="4"/>
  <c r="D53" i="4"/>
  <c r="D14" i="4"/>
  <c r="C150" i="4"/>
  <c r="C79" i="4"/>
  <c r="C78" i="4" s="1"/>
  <c r="C77" i="4" s="1"/>
  <c r="D28" i="2"/>
  <c r="D27" i="2"/>
  <c r="H27" i="2"/>
  <c r="C28" i="2"/>
  <c r="C27" i="2"/>
  <c r="F26" i="2"/>
  <c r="C26" i="2"/>
  <c r="G24" i="2"/>
  <c r="F22" i="2"/>
  <c r="G22" i="2" s="1"/>
  <c r="E22" i="2"/>
  <c r="D22" i="2"/>
  <c r="C22" i="2"/>
  <c r="H21" i="2"/>
  <c r="G21" i="2"/>
  <c r="H20" i="2"/>
  <c r="G20" i="2"/>
  <c r="F18" i="2"/>
  <c r="H18" i="2" s="1"/>
  <c r="E18" i="2"/>
  <c r="D18" i="2"/>
  <c r="C18" i="2"/>
  <c r="H17" i="2"/>
  <c r="G17" i="2"/>
  <c r="H16" i="2"/>
  <c r="G16" i="2"/>
  <c r="F14" i="2"/>
  <c r="E14" i="2"/>
  <c r="E29" i="2" s="1"/>
  <c r="D14" i="2"/>
  <c r="C14" i="2"/>
  <c r="C29" i="2" s="1"/>
  <c r="H13" i="2"/>
  <c r="G13" i="2"/>
  <c r="H12" i="2"/>
  <c r="G12" i="2"/>
  <c r="B10" i="4" l="1"/>
  <c r="C89" i="4"/>
  <c r="B51" i="4"/>
  <c r="B50" i="4" s="1"/>
  <c r="B49" i="4" s="1"/>
  <c r="B48" i="4" s="1"/>
  <c r="B90" i="4"/>
  <c r="B89" i="4" s="1"/>
  <c r="B88" i="4" s="1"/>
  <c r="B76" i="4" s="1"/>
  <c r="D122" i="4"/>
  <c r="B31" i="4"/>
  <c r="D32" i="4"/>
  <c r="C12" i="4"/>
  <c r="D13" i="4"/>
  <c r="C50" i="4"/>
  <c r="B24" i="4"/>
  <c r="D25" i="4"/>
  <c r="C149" i="4"/>
  <c r="D150" i="4"/>
  <c r="C29" i="4"/>
  <c r="H28" i="2"/>
  <c r="F29" i="2"/>
  <c r="H29" i="2" s="1"/>
  <c r="H14" i="2"/>
  <c r="D29" i="2"/>
  <c r="G27" i="2"/>
  <c r="G26" i="2"/>
  <c r="G18" i="2"/>
  <c r="G28" i="2"/>
  <c r="G14" i="2"/>
  <c r="D101" i="1"/>
  <c r="D56" i="1"/>
  <c r="D90" i="1"/>
  <c r="D89" i="1" s="1"/>
  <c r="D99" i="1"/>
  <c r="D92" i="1" s="1"/>
  <c r="D29" i="1"/>
  <c r="D26" i="1"/>
  <c r="E26" i="1"/>
  <c r="D23" i="1"/>
  <c r="D18" i="1"/>
  <c r="E10" i="1"/>
  <c r="C48" i="1"/>
  <c r="C33" i="1"/>
  <c r="C29" i="1"/>
  <c r="C26" i="1"/>
  <c r="C23" i="1"/>
  <c r="C18" i="1"/>
  <c r="C11" i="1"/>
  <c r="C13" i="1"/>
  <c r="C10" i="1" s="1"/>
  <c r="D107" i="1" l="1"/>
  <c r="D119" i="1" s="1"/>
  <c r="D10" i="4"/>
  <c r="C88" i="4"/>
  <c r="D88" i="4" s="1"/>
  <c r="D89" i="4"/>
  <c r="D51" i="4"/>
  <c r="D90" i="4"/>
  <c r="B23" i="4"/>
  <c r="D24" i="4"/>
  <c r="C11" i="4"/>
  <c r="D11" i="4" s="1"/>
  <c r="D12" i="4"/>
  <c r="C148" i="4"/>
  <c r="D149" i="4"/>
  <c r="C49" i="4"/>
  <c r="D50" i="4"/>
  <c r="B30" i="4"/>
  <c r="D31" i="4"/>
  <c r="G29" i="2"/>
  <c r="B55" i="1"/>
  <c r="B72" i="1"/>
  <c r="B69" i="1" s="1"/>
  <c r="B56" i="1" s="1"/>
  <c r="B106" i="1" s="1"/>
  <c r="B118" i="1" s="1"/>
  <c r="B95" i="1"/>
  <c r="B93" i="1" s="1"/>
  <c r="B99" i="1"/>
  <c r="B11" i="1"/>
  <c r="B12" i="1"/>
  <c r="B16" i="1"/>
  <c r="B17" i="1"/>
  <c r="F21" i="1"/>
  <c r="B22" i="1"/>
  <c r="B32" i="1"/>
  <c r="B37" i="1"/>
  <c r="B41" i="1"/>
  <c r="B92" i="1" l="1"/>
  <c r="B107" i="1" s="1"/>
  <c r="B10" i="1"/>
  <c r="B29" i="4"/>
  <c r="D29" i="4" s="1"/>
  <c r="D30" i="4"/>
  <c r="C147" i="4"/>
  <c r="D148" i="4"/>
  <c r="C48" i="4"/>
  <c r="D49" i="4"/>
  <c r="B22" i="4"/>
  <c r="D22" i="4" s="1"/>
  <c r="D23" i="4"/>
  <c r="B8" i="4"/>
  <c r="B19" i="1"/>
  <c r="B18" i="1" s="1"/>
  <c r="E49" i="1"/>
  <c r="E92" i="1"/>
  <c r="E107" i="1" s="1"/>
  <c r="E119" i="1" s="1"/>
  <c r="E86" i="1"/>
  <c r="E85" i="1" s="1"/>
  <c r="E79" i="1"/>
  <c r="E69" i="1"/>
  <c r="E62" i="1"/>
  <c r="E57" i="1"/>
  <c r="E53" i="1"/>
  <c r="E51" i="1"/>
  <c r="D48" i="1"/>
  <c r="D106" i="1" s="1"/>
  <c r="C56" i="1"/>
  <c r="C106" i="1" s="1"/>
  <c r="C104" i="1" l="1"/>
  <c r="C118" i="1"/>
  <c r="C117" i="1" s="1"/>
  <c r="G119" i="1"/>
  <c r="B108" i="1"/>
  <c r="B104" i="1" s="1"/>
  <c r="B119" i="1"/>
  <c r="B117" i="1" s="1"/>
  <c r="D108" i="1"/>
  <c r="D104" i="1" s="1"/>
  <c r="D118" i="1"/>
  <c r="D117" i="1" s="1"/>
  <c r="B38" i="1"/>
  <c r="B115" i="1" s="1"/>
  <c r="B114" i="1" s="1"/>
  <c r="D48" i="4"/>
  <c r="C76" i="4"/>
  <c r="C146" i="4"/>
  <c r="D147" i="4"/>
  <c r="B7" i="4"/>
  <c r="E48" i="1"/>
  <c r="E56" i="1"/>
  <c r="E39" i="1"/>
  <c r="E116" i="1" s="1"/>
  <c r="F116" i="1" s="1"/>
  <c r="E24" i="1"/>
  <c r="E30" i="1"/>
  <c r="D13" i="1"/>
  <c r="D10" i="1" s="1"/>
  <c r="D36" i="1" s="1"/>
  <c r="D38" i="1" s="1"/>
  <c r="C36" i="1"/>
  <c r="C38" i="1" s="1"/>
  <c r="E19" i="1"/>
  <c r="F19" i="1" s="1"/>
  <c r="B36" i="1" l="1"/>
  <c r="B120" i="1"/>
  <c r="B136" i="1" s="1"/>
  <c r="F119" i="1"/>
  <c r="C40" i="1"/>
  <c r="C42" i="1" s="1"/>
  <c r="C115" i="1"/>
  <c r="C114" i="1" s="1"/>
  <c r="C120" i="1" s="1"/>
  <c r="C136" i="1" s="1"/>
  <c r="B40" i="1"/>
  <c r="B42" i="1" s="1"/>
  <c r="D40" i="1"/>
  <c r="D42" i="1" s="1"/>
  <c r="D115" i="1"/>
  <c r="D114" i="1" s="1"/>
  <c r="D120" i="1" s="1"/>
  <c r="D76" i="4"/>
  <c r="C145" i="4"/>
  <c r="D145" i="4" s="1"/>
  <c r="D146" i="4"/>
  <c r="E106" i="1"/>
  <c r="E23" i="1"/>
  <c r="E18" i="1"/>
  <c r="F18" i="1" s="1"/>
  <c r="E29" i="1"/>
  <c r="E108" i="1" l="1"/>
  <c r="E104" i="1" s="1"/>
  <c r="E118" i="1"/>
  <c r="D136" i="1"/>
  <c r="C9" i="4"/>
  <c r="C8" i="4"/>
  <c r="E36" i="1"/>
  <c r="E117" i="1" l="1"/>
  <c r="F118" i="1"/>
  <c r="G118" i="1"/>
  <c r="D9" i="4"/>
  <c r="C7" i="4"/>
  <c r="D7" i="4" s="1"/>
  <c r="D8" i="4"/>
  <c r="E38" i="1"/>
  <c r="G49" i="1"/>
  <c r="G51" i="1"/>
  <c r="G53" i="1"/>
  <c r="G56" i="1"/>
  <c r="G57" i="1"/>
  <c r="G62" i="1"/>
  <c r="G69" i="1"/>
  <c r="G79" i="1"/>
  <c r="G85" i="1"/>
  <c r="G86" i="1"/>
  <c r="G92" i="1"/>
  <c r="G93" i="1"/>
  <c r="G101" i="1"/>
  <c r="G102" i="1"/>
  <c r="G104" i="1"/>
  <c r="G106" i="1"/>
  <c r="G107" i="1"/>
  <c r="G108" i="1"/>
  <c r="G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92" i="1"/>
  <c r="F93" i="1"/>
  <c r="F94" i="1"/>
  <c r="F98" i="1"/>
  <c r="F101" i="1"/>
  <c r="F102" i="1"/>
  <c r="F103" i="1"/>
  <c r="F104" i="1"/>
  <c r="F106" i="1"/>
  <c r="F107" i="1"/>
  <c r="F108" i="1"/>
  <c r="F48" i="1"/>
  <c r="G13" i="1"/>
  <c r="G18" i="1"/>
  <c r="G19" i="1"/>
  <c r="G23" i="1"/>
  <c r="G24" i="1"/>
  <c r="G26" i="1"/>
  <c r="G27" i="1"/>
  <c r="G29" i="1"/>
  <c r="G30" i="1"/>
  <c r="G36" i="1"/>
  <c r="G41" i="1"/>
  <c r="G10" i="1"/>
  <c r="F13" i="1"/>
  <c r="F23" i="1"/>
  <c r="F24" i="1"/>
  <c r="F25" i="1"/>
  <c r="F29" i="1"/>
  <c r="F30" i="1"/>
  <c r="F31" i="1"/>
  <c r="F36" i="1"/>
  <c r="G38" i="1" l="1"/>
  <c r="E115" i="1"/>
  <c r="G117" i="1"/>
  <c r="F117" i="1"/>
  <c r="F38" i="1"/>
  <c r="E40" i="1"/>
  <c r="G115" i="1" l="1"/>
  <c r="F115" i="1"/>
  <c r="E114" i="1"/>
  <c r="G40" i="1"/>
  <c r="F40" i="1"/>
  <c r="E42" i="1"/>
  <c r="F10" i="1"/>
  <c r="E120" i="1" l="1"/>
  <c r="F114" i="1"/>
  <c r="G114" i="1"/>
  <c r="F42" i="1"/>
  <c r="G42" i="1"/>
  <c r="E136" i="1" l="1"/>
  <c r="F120" i="1"/>
  <c r="G120" i="1"/>
  <c r="G136" i="1" l="1"/>
  <c r="F136" i="1"/>
</calcChain>
</file>

<file path=xl/sharedStrings.xml><?xml version="1.0" encoding="utf-8"?>
<sst xmlns="http://schemas.openxmlformats.org/spreadsheetml/2006/main" count="338" uniqueCount="179">
  <si>
    <t>Oznaka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</si>
  <si>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</si>
  <si>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</si>
  <si>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</si>
  <si>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</si>
  <si>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</si>
  <si>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</si>
  <si>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iz državnog proračuna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</si>
  <si>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</si>
  <si>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</si>
  <si>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</si>
  <si>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</si>
  <si>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6419 Ostali prihodi od financijske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</si>
  <si>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</si>
  <si>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</si>
  <si>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</si>
  <si>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</si>
  <si>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</si>
  <si>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</si>
  <si>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</si>
  <si>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</si>
  <si>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</si>
  <si>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</si>
  <si>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</si>
  <si>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</si>
  <si>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</si>
  <si>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</si>
  <si>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6 Prihodi poslovanja</t>
  </si>
  <si>
    <t>7 Prihodi od prodaje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</si>
  <si>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</si>
  <si>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</si>
  <si>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</si>
  <si>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</si>
  <si>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</si>
  <si>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</si>
  <si>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</si>
  <si>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</si>
  <si>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</si>
  <si>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</si>
  <si>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</si>
  <si>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</si>
  <si>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</si>
  <si>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</si>
  <si>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</si>
  <si>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</si>
  <si>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</si>
  <si>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</si>
  <si>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</si>
  <si>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</si>
  <si>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</si>
  <si>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</si>
  <si>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</si>
  <si>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</si>
  <si>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</si>
  <si>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</si>
  <si>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</si>
  <si>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</si>
  <si>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</si>
  <si>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</si>
  <si>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</si>
  <si>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</si>
  <si>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</si>
  <si>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</si>
  <si>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</si>
  <si>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</si>
  <si>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</si>
  <si>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</si>
  <si>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</si>
  <si>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</si>
  <si>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</si>
  <si>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</si>
  <si>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</si>
  <si>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</si>
  <si>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</si>
  <si>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</si>
  <si>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</si>
  <si>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</si>
  <si>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</si>
  <si>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</si>
  <si>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</si>
  <si>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3 Rashodi poslovanja</t>
  </si>
  <si>
    <t>4 Rashodi za nabavu nefinancijske imovine</t>
  </si>
  <si>
    <t xml:space="preserve"> RAČUN PRIHODA I RASHODA</t>
  </si>
  <si>
    <t xml:space="preserve">Ostvarenje preth. god. </t>
  </si>
  <si>
    <t xml:space="preserve">Izvorni plan </t>
  </si>
  <si>
    <t>Ostvarenje</t>
  </si>
  <si>
    <t>RAČUN PRIHODA I RASHODA</t>
  </si>
  <si>
    <t>UKUPNO PRIHODI I VIŠAK ZA POKRIĆE RASHODA</t>
  </si>
  <si>
    <t>UKUPNO RASHODI I IZDACI</t>
  </si>
  <si>
    <t>Indeks</t>
  </si>
  <si>
    <t xml:space="preserve"> PRIHODI I PRIMICI</t>
  </si>
  <si>
    <t>RASHODI I IZDACI</t>
  </si>
  <si>
    <t>OPĆI DIO</t>
  </si>
  <si>
    <t>PREGLED UKUPNIH PRIHODA I RASHODA PO IZVORIMA FINANCIRANJA</t>
  </si>
  <si>
    <t>OZNAKA IF</t>
  </si>
  <si>
    <t>NAZIV IZVORA FINANCIRANJA</t>
  </si>
  <si>
    <t>PRIHODI</t>
  </si>
  <si>
    <t>RASHODI</t>
  </si>
  <si>
    <t>VIŠAK/MANJAK</t>
  </si>
  <si>
    <t>Vlastiti prihodi</t>
  </si>
  <si>
    <t>Pomoći</t>
  </si>
  <si>
    <t>Prihodi za posebne namjene</t>
  </si>
  <si>
    <t>UKUPNI PRIHODI</t>
  </si>
  <si>
    <t>UKUPNI RASHODI</t>
  </si>
  <si>
    <t xml:space="preserve"> PO EKONOMSKOJ KLASIFIKACIJI</t>
  </si>
  <si>
    <t xml:space="preserve">                                                                                                    </t>
  </si>
  <si>
    <t xml:space="preserve">God. plan/ Rebalans 1 </t>
  </si>
  <si>
    <t>6362 Kapitalne pomoći proračunskim korisnicima iz proračuna koji im nije nadležan</t>
  </si>
  <si>
    <t>God. plan/ Rebalans 1</t>
  </si>
  <si>
    <t>4226 Sportska i glazbena oprema</t>
  </si>
  <si>
    <t xml:space="preserve">                                                                   POLUGODIŠNJI  IZVJEŠTAJ O IZVRŠENJU FINANCIJSKOG PLANA ZA 2023. G.</t>
  </si>
  <si>
    <t>IZVORNI PLAN 2023. G.</t>
  </si>
  <si>
    <t>TEKUĆI PLAN 2023. G.</t>
  </si>
  <si>
    <t>OSTVARENJA/IZVRŠENJE 2023. G.</t>
  </si>
  <si>
    <t>VIŠAK/MANJAK PRIHODA preneseni (+/-)</t>
  </si>
  <si>
    <t>426 Ulaganje u računalne programe</t>
  </si>
  <si>
    <t>4262 Ulaganje u računalne programe</t>
  </si>
  <si>
    <t>41 Ostala nematerijalna imovina</t>
  </si>
  <si>
    <t>412 Ostala nematerijalna imovina</t>
  </si>
  <si>
    <t>41261 Ostala nematerijalna imovina - projekt</t>
  </si>
  <si>
    <t>Ostvarenje pret.god.</t>
  </si>
  <si>
    <t>INDEKS 4/1</t>
  </si>
  <si>
    <t>INDEKS 4/3</t>
  </si>
  <si>
    <t>Namjenski primici od prod.stanova</t>
  </si>
  <si>
    <t>POSEBNI DIO</t>
  </si>
  <si>
    <t>PO PROGRAMSKOJ, EKONOMSKOJ KLASIFIKACIJI  I IZVORIMA FINANCIRANJA</t>
  </si>
  <si>
    <t>Godišnji plan (1.)</t>
  </si>
  <si>
    <t>Ostvarenje (2.)</t>
  </si>
  <si>
    <t>Ind. (3.) (2./1.)</t>
  </si>
  <si>
    <t>SVEUKUPNO RASHODI I IZDACI</t>
  </si>
  <si>
    <t>8 UPRAVNI ODJEL ZA ŠKOLSTVO</t>
  </si>
  <si>
    <t>8-41 UČENIČKI DOM KARLOVAC</t>
  </si>
  <si>
    <t>123 Zakonski standard javnih ustanova SŠ</t>
  </si>
  <si>
    <t>A100037 Odgojnoobrazovno, administrativno i tehničko osoblje</t>
  </si>
  <si>
    <t>0922 Više srednjoškolsko obrazovanje</t>
  </si>
  <si>
    <t>05 Pomoći</t>
  </si>
  <si>
    <t>A100038 Operativni plan TIO - SŠ</t>
  </si>
  <si>
    <t>A100039 Prehrana i smještaj - učenički domovi</t>
  </si>
  <si>
    <t>125 Program javnih potreba iznad standarda - vlastiti prihodi</t>
  </si>
  <si>
    <t>A100042 Javne potrebe iznad standarda-vlastiti prihodi</t>
  </si>
  <si>
    <t>0960 Dodatne usluge u obrazovanju</t>
  </si>
  <si>
    <t>03 Vlastiti prihodi</t>
  </si>
  <si>
    <t>141 Javne potrebe iznad zakonskog standarda SŠ</t>
  </si>
  <si>
    <t>A100142B Prihodi od nefinancijske imovine i nadoknade štete s osnova osiguranja</t>
  </si>
  <si>
    <t>711 Prihodi od nefinancijske imovine i nadoknade štete s osnova osiguranja</t>
  </si>
  <si>
    <t>A100161A Javne potrebe iznad standarda - OSTALO</t>
  </si>
  <si>
    <t>432 PRIHODI ZA POSEBNE NAMJENE - korisnici</t>
  </si>
  <si>
    <t>3432 Negativne tečajne razlike i razlike zbog primjene valutne klauzule</t>
  </si>
  <si>
    <t>A100162A Prijenos sredstava od nenadležnih proračuna</t>
  </si>
  <si>
    <t>503 POMOĆI IZ NENADLEŽNIH PRORAČUNA - KORISNICI</t>
  </si>
  <si>
    <t>201 MZOS- Plaće SŠ</t>
  </si>
  <si>
    <t>A200201 MZOS- Plaće SŠ</t>
  </si>
  <si>
    <t>512 Pomoći iz državnog proračuna - plaće MZOS</t>
  </si>
  <si>
    <t>IZVRŠENJE 2022. G.</t>
  </si>
  <si>
    <t>4126 Ostala nematerijalna imovina - projekti</t>
  </si>
  <si>
    <t>POLUGODIŠNJI IZVJEŠTAJ O IZVRŠENJU FINANCIJSKOG PLANA ZA 2023. G.</t>
  </si>
  <si>
    <t>A100078 Županijske javne potrebe SŠ</t>
  </si>
  <si>
    <t>01 Opći prihodi i primici</t>
  </si>
  <si>
    <t>PRIHODI I PRIMICI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</si>
  <si>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</si>
  <si>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</si>
  <si>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</si>
  <si>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</si>
  <si>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</si>
  <si>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</si>
  <si>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VIŠAK/MANJAK</t>
  </si>
  <si>
    <t>IZVRŠENJE 01.01.-30.06.2023.</t>
  </si>
  <si>
    <t>PLAN 2023.</t>
  </si>
  <si>
    <t>IZVRŠENJE 01.01.-30.06.2022.</t>
  </si>
  <si>
    <t>I REBALANS 2023.</t>
  </si>
  <si>
    <t xml:space="preserve">INDEKS </t>
  </si>
  <si>
    <t>INDEKS</t>
  </si>
  <si>
    <t>A) SAŽETAK RAČUNA PRIHODA I RASHODA</t>
  </si>
  <si>
    <t>B) SAŽETAK RAČUNA FINANCIRANJA</t>
  </si>
  <si>
    <t>IZDACI ZA FINAN. IMOVINU I OTPLATE ZAJMOVA</t>
  </si>
  <si>
    <t>NETO FINANCIRANJE</t>
  </si>
  <si>
    <t>PRIMICI OD FINAN. IMOVINE I ZADUŽIVANJA</t>
  </si>
  <si>
    <t>C) PRENESENI VIŠAK ILI PRENESENI MANJAK I VIŠEGODIŠNJI PLAN URAVNOTEŽENJA</t>
  </si>
  <si>
    <t>VIŠAK /MANJAK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</si>
</sst>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left" wrapText="1" indent="1"/>
    </xf>
    <xf numFmtId="4" fontId="2" fillId="2" borderId="1" xfId="0" applyNumberFormat="1" applyFont="1" applyFill="1" applyBorder="1" applyAlignment="1">
      <alignment horizontal="right" wrapText="1" indent="1"/>
    </xf>
    <xf numFmtId="4" fontId="2" fillId="2" borderId="1" xfId="0" applyNumberFormat="1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right" wrapText="1" indent="1"/>
    </xf>
    <xf numFmtId="0" fontId="2" fillId="2" borderId="10" xfId="0" applyFont="1" applyFill="1" applyBorder="1" applyAlignment="1">
      <alignment horizontal="left" wrapText="1" indent="1"/>
    </xf>
    <xf numFmtId="4" fontId="4" fillId="2" borderId="3" xfId="0" applyNumberFormat="1" applyFont="1" applyFill="1" applyBorder="1" applyAlignment="1">
      <alignment horizontal="right" wrapText="1" indent="1"/>
    </xf>
    <xf numFmtId="4" fontId="4" fillId="2" borderId="9" xfId="0" applyNumberFormat="1" applyFont="1" applyFill="1" applyBorder="1" applyAlignment="1">
      <alignment horizontal="right" wrapText="1" indent="1"/>
    </xf>
    <xf numFmtId="0" fontId="4" fillId="2" borderId="1" xfId="0" applyFont="1" applyFill="1" applyBorder="1" applyAlignment="1">
      <alignment horizontal="left" wrapText="1" indent="1"/>
    </xf>
    <xf numFmtId="4" fontId="4" fillId="2" borderId="1" xfId="0" applyNumberFormat="1" applyFont="1" applyFill="1" applyBorder="1" applyAlignment="1">
      <alignment horizontal="right" wrapText="1" indent="1"/>
    </xf>
    <xf numFmtId="4" fontId="4" fillId="2" borderId="10" xfId="0" applyNumberFormat="1" applyFont="1" applyFill="1" applyBorder="1" applyAlignment="1">
      <alignment horizontal="right" wrapText="1" inden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wrapText="1" indent="1"/>
    </xf>
    <xf numFmtId="4" fontId="7" fillId="3" borderId="1" xfId="0" applyNumberFormat="1" applyFont="1" applyFill="1" applyBorder="1" applyAlignment="1">
      <alignment horizontal="right" wrapText="1" indent="1"/>
    </xf>
    <xf numFmtId="0" fontId="8" fillId="3" borderId="1" xfId="0" applyFont="1" applyFill="1" applyBorder="1" applyAlignment="1">
      <alignment horizontal="left" wrapText="1" indent="1"/>
    </xf>
    <xf numFmtId="4" fontId="8" fillId="3" borderId="1" xfId="0" applyNumberFormat="1" applyFont="1" applyFill="1" applyBorder="1" applyAlignment="1">
      <alignment horizontal="right" wrapText="1" inden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wrapText="1" indent="1"/>
    </xf>
    <xf numFmtId="4" fontId="3" fillId="0" borderId="1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0" xfId="0" applyNumberFormat="1"/>
    <xf numFmtId="4" fontId="1" fillId="0" borderId="14" xfId="0" applyNumberFormat="1" applyFont="1" applyFill="1" applyBorder="1" applyAlignment="1">
      <alignment horizontal="center" vertical="center" wrapText="1" indent="1"/>
    </xf>
    <xf numFmtId="4" fontId="1" fillId="0" borderId="15" xfId="0" applyNumberFormat="1" applyFont="1" applyFill="1" applyBorder="1" applyAlignment="1">
      <alignment horizontal="center" vertical="center" wrapText="1" indent="1"/>
    </xf>
    <xf numFmtId="4" fontId="4" fillId="2" borderId="1" xfId="0" applyNumberFormat="1" applyFont="1" applyFill="1" applyBorder="1" applyAlignment="1">
      <alignment horizontal="right" vertical="center" wrapText="1" indent="1"/>
    </xf>
    <xf numFmtId="4" fontId="2" fillId="2" borderId="1" xfId="0" applyNumberFormat="1" applyFont="1" applyFill="1" applyBorder="1" applyAlignment="1">
      <alignment horizontal="right" vertical="center" wrapText="1" indent="1"/>
    </xf>
    <xf numFmtId="4" fontId="2" fillId="2" borderId="10" xfId="0" applyNumberFormat="1" applyFont="1" applyFill="1" applyBorder="1" applyAlignment="1">
      <alignment horizontal="right" vertical="center" wrapText="1" inden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wrapText="1" indent="1"/>
    </xf>
    <xf numFmtId="4" fontId="8" fillId="3" borderId="1" xfId="0" applyNumberFormat="1" applyFont="1" applyFill="1" applyBorder="1" applyAlignment="1">
      <alignment horizontal="left" wrapText="1" indent="1"/>
    </xf>
    <xf numFmtId="0" fontId="1" fillId="0" borderId="25" xfId="0" applyFont="1" applyBorder="1" applyAlignment="1">
      <alignment horizontal="center" vertical="center" wrapText="1" indent="1"/>
    </xf>
    <xf numFmtId="0" fontId="1" fillId="0" borderId="26" xfId="0" applyFont="1" applyBorder="1" applyAlignment="1">
      <alignment horizontal="center" vertical="center" wrapText="1" indent="1"/>
    </xf>
    <xf numFmtId="0" fontId="1" fillId="0" borderId="27" xfId="0" applyFont="1" applyBorder="1" applyAlignment="1">
      <alignment horizontal="center" vertical="center" wrapText="1" indent="1"/>
    </xf>
    <xf numFmtId="0" fontId="4" fillId="2" borderId="28" xfId="0" applyFont="1" applyFill="1" applyBorder="1" applyAlignment="1">
      <alignment horizontal="left" wrapText="1" indent="1"/>
    </xf>
    <xf numFmtId="4" fontId="3" fillId="0" borderId="29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left" wrapText="1" indent="1"/>
    </xf>
    <xf numFmtId="4" fontId="3" fillId="0" borderId="31" xfId="0" applyNumberFormat="1" applyFont="1" applyBorder="1" applyAlignment="1">
      <alignment horizontal="center" vertical="center"/>
    </xf>
    <xf numFmtId="0" fontId="2" fillId="2" borderId="30" xfId="0" applyFont="1" applyFill="1" applyBorder="1" applyAlignment="1">
      <alignment horizontal="left" wrapText="1" indent="1"/>
    </xf>
    <xf numFmtId="4" fontId="0" fillId="0" borderId="31" xfId="0" applyNumberFormat="1" applyBorder="1" applyAlignment="1">
      <alignment horizontal="center" vertical="center"/>
    </xf>
    <xf numFmtId="0" fontId="4" fillId="2" borderId="34" xfId="0" applyFont="1" applyFill="1" applyBorder="1" applyAlignment="1">
      <alignment horizontal="left" wrapText="1" indent="1"/>
    </xf>
    <xf numFmtId="0" fontId="4" fillId="2" borderId="35" xfId="0" applyFont="1" applyFill="1" applyBorder="1" applyAlignment="1">
      <alignment horizontal="left" wrapText="1" indent="1"/>
    </xf>
    <xf numFmtId="4" fontId="4" fillId="2" borderId="36" xfId="0" applyNumberFormat="1" applyFont="1" applyFill="1" applyBorder="1" applyAlignment="1">
      <alignment horizontal="right" vertical="center" wrapText="1" indent="1"/>
    </xf>
    <xf numFmtId="4" fontId="4" fillId="2" borderId="37" xfId="0" applyNumberFormat="1" applyFont="1" applyFill="1" applyBorder="1" applyAlignment="1">
      <alignment horizontal="right" vertical="center" wrapText="1" indent="1"/>
    </xf>
    <xf numFmtId="4" fontId="4" fillId="2" borderId="38" xfId="0" applyNumberFormat="1" applyFont="1" applyFill="1" applyBorder="1" applyAlignment="1">
      <alignment horizontal="right" vertical="center" wrapText="1" indent="1"/>
    </xf>
    <xf numFmtId="4" fontId="3" fillId="0" borderId="39" xfId="0" applyNumberFormat="1" applyFont="1" applyBorder="1" applyAlignment="1">
      <alignment horizontal="center" vertical="center"/>
    </xf>
    <xf numFmtId="4" fontId="3" fillId="0" borderId="40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right" vertical="center" wrapText="1" indent="1"/>
    </xf>
    <xf numFmtId="0" fontId="2" fillId="2" borderId="32" xfId="0" applyFont="1" applyFill="1" applyBorder="1" applyAlignment="1">
      <alignment horizontal="left" wrapText="1" indent="1"/>
    </xf>
    <xf numFmtId="0" fontId="2" fillId="2" borderId="19" xfId="0" applyFont="1" applyFill="1" applyBorder="1" applyAlignment="1">
      <alignment horizontal="left" wrapText="1" indent="1"/>
    </xf>
    <xf numFmtId="4" fontId="2" fillId="2" borderId="21" xfId="0" applyNumberFormat="1" applyFont="1" applyFill="1" applyBorder="1" applyAlignment="1">
      <alignment horizontal="right" wrapText="1" indent="1"/>
    </xf>
    <xf numFmtId="4" fontId="0" fillId="0" borderId="2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2" fillId="2" borderId="34" xfId="0" applyFont="1" applyFill="1" applyBorder="1" applyAlignment="1">
      <alignment horizontal="left" wrapText="1" indent="1"/>
    </xf>
    <xf numFmtId="0" fontId="2" fillId="2" borderId="23" xfId="0" applyFont="1" applyFill="1" applyBorder="1" applyAlignment="1">
      <alignment horizontal="left" wrapText="1" indent="1"/>
    </xf>
    <xf numFmtId="4" fontId="2" fillId="2" borderId="24" xfId="0" applyNumberFormat="1" applyFont="1" applyFill="1" applyBorder="1" applyAlignment="1">
      <alignment horizontal="right" wrapText="1" inden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 indent="1"/>
    </xf>
    <xf numFmtId="4" fontId="2" fillId="2" borderId="19" xfId="0" applyNumberFormat="1" applyFont="1" applyFill="1" applyBorder="1" applyAlignment="1">
      <alignment horizontal="right" vertical="center" wrapText="1" indent="1"/>
    </xf>
    <xf numFmtId="0" fontId="4" fillId="2" borderId="41" xfId="0" applyFont="1" applyFill="1" applyBorder="1" applyAlignment="1">
      <alignment horizontal="left" wrapText="1" indent="1"/>
    </xf>
    <xf numFmtId="4" fontId="4" fillId="2" borderId="42" xfId="0" applyNumberFormat="1" applyFont="1" applyFill="1" applyBorder="1" applyAlignment="1">
      <alignment horizontal="right" vertical="center" wrapText="1" indent="1"/>
    </xf>
    <xf numFmtId="4" fontId="4" fillId="2" borderId="42" xfId="0" applyNumberFormat="1" applyFont="1" applyFill="1" applyBorder="1" applyAlignment="1">
      <alignment horizontal="right" wrapText="1" indent="1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18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 indent="1"/>
    </xf>
    <xf numFmtId="0" fontId="1" fillId="0" borderId="1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indent="1"/>
    </xf>
    <xf numFmtId="0" fontId="1" fillId="0" borderId="45" xfId="0" applyFont="1" applyFill="1" applyBorder="1" applyAlignment="1">
      <alignment horizontal="center" vertical="center" wrapText="1" indent="1"/>
    </xf>
    <xf numFmtId="0" fontId="9" fillId="0" borderId="12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left" wrapText="1" inden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left" wrapText="1" indent="1"/>
    </xf>
    <xf numFmtId="4" fontId="2" fillId="4" borderId="7" xfId="0" applyNumberFormat="1" applyFont="1" applyFill="1" applyBorder="1" applyAlignment="1">
      <alignment horizontal="right" vertical="center" wrapText="1" indent="1"/>
    </xf>
    <xf numFmtId="4" fontId="2" fillId="4" borderId="1" xfId="0" applyNumberFormat="1" applyFont="1" applyFill="1" applyBorder="1" applyAlignment="1">
      <alignment horizontal="right" wrapText="1" indent="1"/>
    </xf>
    <xf numFmtId="4" fontId="5" fillId="4" borderId="10" xfId="0" applyNumberFormat="1" applyFont="1" applyFill="1" applyBorder="1" applyAlignment="1">
      <alignment horizontal="right" wrapText="1" indent="1"/>
    </xf>
    <xf numFmtId="4" fontId="5" fillId="4" borderId="7" xfId="0" applyNumberFormat="1" applyFont="1" applyFill="1" applyBorder="1" applyAlignment="1">
      <alignment horizontal="right" wrapText="1" indent="1"/>
    </xf>
    <xf numFmtId="0" fontId="10" fillId="0" borderId="7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left" wrapText="1" indent="1"/>
    </xf>
    <xf numFmtId="4" fontId="4" fillId="4" borderId="7" xfId="0" applyNumberFormat="1" applyFont="1" applyFill="1" applyBorder="1" applyAlignment="1">
      <alignment horizontal="right" vertical="center" wrapText="1" indent="1"/>
    </xf>
    <xf numFmtId="0" fontId="9" fillId="0" borderId="22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left" wrapText="1" indent="1"/>
    </xf>
    <xf numFmtId="4" fontId="2" fillId="4" borderId="19" xfId="0" applyNumberFormat="1" applyFont="1" applyFill="1" applyBorder="1" applyAlignment="1">
      <alignment horizontal="right" wrapText="1" indent="1"/>
    </xf>
    <xf numFmtId="0" fontId="9" fillId="0" borderId="7" xfId="0" applyFont="1" applyFill="1" applyBorder="1"/>
    <xf numFmtId="0" fontId="4" fillId="4" borderId="7" xfId="0" applyFont="1" applyFill="1" applyBorder="1" applyAlignment="1">
      <alignment horizontal="left" wrapText="1" indent="1"/>
    </xf>
    <xf numFmtId="4" fontId="6" fillId="4" borderId="10" xfId="0" applyNumberFormat="1" applyFont="1" applyFill="1" applyBorder="1" applyAlignment="1">
      <alignment horizontal="right" wrapText="1" indent="1"/>
    </xf>
    <xf numFmtId="4" fontId="6" fillId="4" borderId="7" xfId="0" applyNumberFormat="1" applyFont="1" applyFill="1" applyBorder="1" applyAlignment="1">
      <alignment horizontal="right" wrapText="1" indent="1"/>
    </xf>
    <xf numFmtId="0" fontId="3" fillId="0" borderId="49" xfId="0" applyFont="1" applyBorder="1" applyAlignment="1">
      <alignment horizontal="center"/>
    </xf>
    <xf numFmtId="0" fontId="11" fillId="3" borderId="17" xfId="0" applyFont="1" applyFill="1" applyBorder="1" applyAlignment="1">
      <alignment horizontal="center" vertical="center" wrapText="1" indent="1"/>
    </xf>
    <xf numFmtId="4" fontId="11" fillId="3" borderId="17" xfId="0" applyNumberFormat="1" applyFont="1" applyFill="1" applyBorder="1" applyAlignment="1">
      <alignment horizontal="center" vertical="center" wrapText="1" indent="1"/>
    </xf>
    <xf numFmtId="4" fontId="7" fillId="3" borderId="1" xfId="0" applyNumberFormat="1" applyFont="1" applyFill="1" applyBorder="1" applyAlignment="1">
      <alignment horizontal="right" vertical="center" wrapText="1" indent="1"/>
    </xf>
    <xf numFmtId="4" fontId="8" fillId="3" borderId="1" xfId="0" applyNumberFormat="1" applyFont="1" applyFill="1" applyBorder="1" applyAlignment="1">
      <alignment horizontal="right" vertical="center" wrapText="1" indent="1"/>
    </xf>
    <xf numFmtId="4" fontId="2" fillId="2" borderId="3" xfId="0" applyNumberFormat="1" applyFont="1" applyFill="1" applyBorder="1" applyAlignment="1">
      <alignment horizontal="right" vertical="center" wrapText="1" indent="1"/>
    </xf>
    <xf numFmtId="4" fontId="2" fillId="2" borderId="21" xfId="0" applyNumberFormat="1" applyFont="1" applyFill="1" applyBorder="1" applyAlignment="1">
      <alignment horizontal="right" vertical="center" wrapText="1" indent="1"/>
    </xf>
    <xf numFmtId="4" fontId="4" fillId="2" borderId="4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10" xfId="0" applyNumberFormat="1" applyFont="1" applyFill="1" applyBorder="1" applyAlignment="1">
      <alignment horizontal="right" vertical="center" wrapText="1" indent="1"/>
    </xf>
    <xf numFmtId="0" fontId="0" fillId="0" borderId="0" xfId="0" applyAlignment="1"/>
    <xf numFmtId="0" fontId="0" fillId="0" borderId="7" xfId="0" applyBorder="1"/>
    <xf numFmtId="4" fontId="0" fillId="0" borderId="7" xfId="0" applyNumberFormat="1" applyBorder="1"/>
    <xf numFmtId="0" fontId="3" fillId="0" borderId="7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4" fontId="0" fillId="0" borderId="7" xfId="0" applyNumberForma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Prilagođen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6"/>
  <sheetViews>
    <sheetView topLeftCell="A106" workbookViewId="0">
      <selection activeCell="C101" sqref="C101"/>
    </sheetView>
  </sheetViews>
  <sheetFormatPr defaultRowHeight="15" x14ac:dyDescent="0.25"/>
  <cols>
    <col min="1" max="1" width="44" customWidth="1"/>
    <col min="2" max="2" width="30" customWidth="1"/>
    <col min="3" max="3" width="28.85546875" customWidth="1"/>
    <col min="4" max="5" width="27.85546875" customWidth="1"/>
    <col min="6" max="6" width="16.28515625" customWidth="1"/>
    <col min="7" max="7" width="14.42578125" customWidth="1"/>
  </cols>
  <sheetData>
    <row r="2" spans="1:7" x14ac:dyDescent="0.25">
      <c r="B2" s="21"/>
      <c r="C2" s="123" t="s">
        <v>92</v>
      </c>
      <c r="D2" s="123"/>
    </row>
    <row r="3" spans="1:7" x14ac:dyDescent="0.25">
      <c r="B3" s="20" t="s">
        <v>110</v>
      </c>
      <c r="C3" s="20"/>
      <c r="D3" s="20"/>
    </row>
    <row r="4" spans="1:7" x14ac:dyDescent="0.25">
      <c r="B4" s="15" t="s">
        <v>105</v>
      </c>
      <c r="C4" s="123" t="s">
        <v>104</v>
      </c>
      <c r="D4" s="123"/>
    </row>
    <row r="6" spans="1:7" x14ac:dyDescent="0.25">
      <c r="C6" s="123" t="s">
        <v>158</v>
      </c>
      <c r="D6" s="123"/>
    </row>
    <row r="7" spans="1:7" ht="15.75" thickBot="1" x14ac:dyDescent="0.3"/>
    <row r="8" spans="1:7" ht="15.75" thickBot="1" x14ac:dyDescent="0.3">
      <c r="A8" s="22" t="s">
        <v>0</v>
      </c>
      <c r="B8" s="22" t="s">
        <v>83</v>
      </c>
      <c r="C8" s="22" t="s">
        <v>84</v>
      </c>
      <c r="D8" s="22" t="s">
        <v>106</v>
      </c>
      <c r="E8" s="22" t="s">
        <v>85</v>
      </c>
      <c r="F8" s="67" t="s">
        <v>89</v>
      </c>
      <c r="G8" s="67" t="s">
        <v>89</v>
      </c>
    </row>
    <row r="9" spans="1:7" ht="15.75" thickBot="1" x14ac:dyDescent="0.3">
      <c r="A9" s="66" t="s">
        <v>82</v>
      </c>
      <c r="B9" s="66">
        <v>1</v>
      </c>
      <c r="C9" s="66">
        <v>2</v>
      </c>
      <c r="D9" s="66">
        <v>3</v>
      </c>
      <c r="E9" s="66">
        <v>4</v>
      </c>
      <c r="F9" s="66">
        <v>5</v>
      </c>
      <c r="G9" s="66">
        <v>6</v>
      </c>
    </row>
    <row r="10" spans="1:7" ht="26.25" x14ac:dyDescent="0.25">
      <c r="A10" s="44" t="s">
        <v>1</v>
      </c>
      <c r="B10" s="34">
        <f>SUM(B11+B13+B16)</f>
        <v>208908.56</v>
      </c>
      <c r="C10" s="9">
        <f>SUM(C11+C13)</f>
        <v>491074</v>
      </c>
      <c r="D10" s="9">
        <f t="shared" ref="D10:E10" si="0">SUM(D11+D13)</f>
        <v>491074.39</v>
      </c>
      <c r="E10" s="9">
        <f t="shared" si="0"/>
        <v>217760</v>
      </c>
      <c r="F10" s="23">
        <f>SUM(E10/B10*100)</f>
        <v>104.23699249087734</v>
      </c>
      <c r="G10" s="45">
        <f>SUM(E10/D10*100)</f>
        <v>44.343587129436742</v>
      </c>
    </row>
    <row r="11" spans="1:7" x14ac:dyDescent="0.25">
      <c r="A11" s="46" t="s">
        <v>2</v>
      </c>
      <c r="B11" s="34">
        <f t="shared" ref="B11:B41" si="1">SUM(E11/7.5345)</f>
        <v>0</v>
      </c>
      <c r="C11" s="29">
        <f>SUM(C12)</f>
        <v>0</v>
      </c>
      <c r="D11" s="12">
        <v>0</v>
      </c>
      <c r="E11" s="13">
        <v>0</v>
      </c>
      <c r="F11" s="24">
        <v>0</v>
      </c>
      <c r="G11" s="47">
        <v>0</v>
      </c>
    </row>
    <row r="12" spans="1:7" ht="26.25" x14ac:dyDescent="0.25">
      <c r="A12" s="48" t="s">
        <v>3</v>
      </c>
      <c r="B12" s="34">
        <f t="shared" si="1"/>
        <v>0</v>
      </c>
      <c r="C12" s="30">
        <v>0</v>
      </c>
      <c r="D12" s="1"/>
      <c r="E12" s="7">
        <v>0</v>
      </c>
      <c r="F12" s="25">
        <v>0</v>
      </c>
      <c r="G12" s="49">
        <v>0</v>
      </c>
    </row>
    <row r="13" spans="1:7" ht="26.25" x14ac:dyDescent="0.25">
      <c r="A13" s="46" t="s">
        <v>4</v>
      </c>
      <c r="B13" s="34">
        <f>SUM(B14+B15)</f>
        <v>208908.56</v>
      </c>
      <c r="C13" s="12">
        <f>SUM(C14+C15)</f>
        <v>491074</v>
      </c>
      <c r="D13" s="12">
        <f>SUM(D14+D15)</f>
        <v>491074.39</v>
      </c>
      <c r="E13" s="12">
        <f>SUM(E14+E15)</f>
        <v>217760</v>
      </c>
      <c r="F13" s="24">
        <f t="shared" ref="F13:F42" si="2">SUM(E13/B13*100)</f>
        <v>104.23699249087734</v>
      </c>
      <c r="G13" s="47">
        <f t="shared" ref="G13:G42" si="3">SUM(E13/D13*100)</f>
        <v>44.343587129436742</v>
      </c>
    </row>
    <row r="14" spans="1:7" ht="26.25" x14ac:dyDescent="0.25">
      <c r="A14" s="48" t="s">
        <v>5</v>
      </c>
      <c r="B14" s="111">
        <v>202469.83</v>
      </c>
      <c r="C14" s="30">
        <v>491074</v>
      </c>
      <c r="D14" s="30">
        <v>491074.39</v>
      </c>
      <c r="E14" s="7">
        <v>217760</v>
      </c>
      <c r="F14" s="25">
        <f>SUM(E14/B14*100)</f>
        <v>107.55182636346363</v>
      </c>
      <c r="G14" s="47">
        <f t="shared" si="3"/>
        <v>44.343587129436742</v>
      </c>
    </row>
    <row r="15" spans="1:7" ht="26.25" x14ac:dyDescent="0.25">
      <c r="A15" s="48" t="s">
        <v>107</v>
      </c>
      <c r="B15" s="34">
        <v>6438.73</v>
      </c>
      <c r="C15" s="30"/>
      <c r="D15" s="30">
        <v>0</v>
      </c>
      <c r="E15" s="7">
        <v>0</v>
      </c>
      <c r="F15" s="25">
        <f t="shared" ref="F15:F21" si="4">SUM(E15/B15*100)</f>
        <v>0</v>
      </c>
      <c r="G15" s="49">
        <v>0</v>
      </c>
    </row>
    <row r="16" spans="1:7" ht="26.25" x14ac:dyDescent="0.25">
      <c r="A16" s="46" t="s">
        <v>6</v>
      </c>
      <c r="B16" s="34">
        <f t="shared" si="1"/>
        <v>0</v>
      </c>
      <c r="C16" s="29"/>
      <c r="D16" s="29">
        <v>0</v>
      </c>
      <c r="E16" s="13">
        <v>0</v>
      </c>
      <c r="F16" s="25">
        <v>0</v>
      </c>
      <c r="G16" s="47">
        <v>0</v>
      </c>
    </row>
    <row r="17" spans="1:7" ht="26.25" x14ac:dyDescent="0.25">
      <c r="A17" s="48" t="s">
        <v>7</v>
      </c>
      <c r="B17" s="34">
        <f t="shared" si="1"/>
        <v>0</v>
      </c>
      <c r="C17" s="30"/>
      <c r="D17" s="30"/>
      <c r="E17" s="7">
        <v>0</v>
      </c>
      <c r="F17" s="25">
        <v>0</v>
      </c>
      <c r="G17" s="49">
        <v>0</v>
      </c>
    </row>
    <row r="18" spans="1:7" x14ac:dyDescent="0.25">
      <c r="A18" s="46" t="s">
        <v>8</v>
      </c>
      <c r="B18" s="34">
        <f>SUM(B19)</f>
        <v>0.72</v>
      </c>
      <c r="C18" s="12">
        <f>SUM(C19)</f>
        <v>2</v>
      </c>
      <c r="D18" s="12">
        <f t="shared" ref="D18:E18" si="5">SUM(D19)</f>
        <v>112.37</v>
      </c>
      <c r="E18" s="12">
        <f t="shared" si="5"/>
        <v>65.849999999999994</v>
      </c>
      <c r="F18" s="25">
        <f t="shared" si="4"/>
        <v>9145.8333333333321</v>
      </c>
      <c r="G18" s="47">
        <f t="shared" si="3"/>
        <v>58.60105010234048</v>
      </c>
    </row>
    <row r="19" spans="1:7" x14ac:dyDescent="0.25">
      <c r="A19" s="46" t="s">
        <v>9</v>
      </c>
      <c r="B19" s="34">
        <f>SUM(B20+B21+B22)</f>
        <v>0.72</v>
      </c>
      <c r="C19" s="12">
        <v>2</v>
      </c>
      <c r="D19" s="12">
        <v>112.37</v>
      </c>
      <c r="E19" s="13">
        <f>SUM(E20+E21+E22)</f>
        <v>65.849999999999994</v>
      </c>
      <c r="F19" s="25">
        <f t="shared" si="4"/>
        <v>9145.8333333333321</v>
      </c>
      <c r="G19" s="47">
        <f t="shared" si="3"/>
        <v>58.60105010234048</v>
      </c>
    </row>
    <row r="20" spans="1:7" ht="26.25" x14ac:dyDescent="0.25">
      <c r="A20" s="48" t="s">
        <v>10</v>
      </c>
      <c r="B20" s="34">
        <v>0.72</v>
      </c>
      <c r="C20" s="3"/>
      <c r="D20" s="3"/>
      <c r="E20" s="7">
        <v>13.48</v>
      </c>
      <c r="F20" s="25">
        <f t="shared" si="4"/>
        <v>1872.2222222222224</v>
      </c>
      <c r="G20" s="49">
        <v>0</v>
      </c>
    </row>
    <row r="21" spans="1:7" x14ac:dyDescent="0.25">
      <c r="A21" s="48" t="s">
        <v>11</v>
      </c>
      <c r="B21" s="34">
        <v>0</v>
      </c>
      <c r="C21" s="3"/>
      <c r="D21" s="3"/>
      <c r="E21" s="7">
        <v>52.37</v>
      </c>
      <c r="F21" s="25" t="e">
        <f t="shared" si="4"/>
        <v>#DIV/0!</v>
      </c>
      <c r="G21" s="49">
        <v>0</v>
      </c>
    </row>
    <row r="22" spans="1:7" x14ac:dyDescent="0.25">
      <c r="A22" s="48" t="s">
        <v>12</v>
      </c>
      <c r="B22" s="34">
        <f t="shared" si="1"/>
        <v>0</v>
      </c>
      <c r="C22" s="1"/>
      <c r="D22" s="1"/>
      <c r="E22" s="31">
        <v>0</v>
      </c>
      <c r="F22" s="25">
        <v>0</v>
      </c>
      <c r="G22" s="49">
        <v>0</v>
      </c>
    </row>
    <row r="23" spans="1:7" ht="39" x14ac:dyDescent="0.25">
      <c r="A23" s="46" t="s">
        <v>13</v>
      </c>
      <c r="B23" s="34">
        <f>SUM(B24)</f>
        <v>71753.06</v>
      </c>
      <c r="C23" s="12">
        <f>SUM(C24)</f>
        <v>136800</v>
      </c>
      <c r="D23" s="12">
        <f t="shared" ref="D23:E23" si="6">SUM(D24)</f>
        <v>127102.39999999999</v>
      </c>
      <c r="E23" s="12">
        <f t="shared" si="6"/>
        <v>75435.520000000004</v>
      </c>
      <c r="F23" s="24">
        <f t="shared" si="2"/>
        <v>105.13212955656526</v>
      </c>
      <c r="G23" s="47">
        <f t="shared" si="3"/>
        <v>59.35019323002556</v>
      </c>
    </row>
    <row r="24" spans="1:7" x14ac:dyDescent="0.25">
      <c r="A24" s="46" t="s">
        <v>14</v>
      </c>
      <c r="B24" s="34">
        <f>SUM(B25)</f>
        <v>71753.06</v>
      </c>
      <c r="C24" s="12">
        <v>136800</v>
      </c>
      <c r="D24" s="12">
        <v>127102.39999999999</v>
      </c>
      <c r="E24" s="13">
        <f>SUM(E25)</f>
        <v>75435.520000000004</v>
      </c>
      <c r="F24" s="24">
        <f t="shared" si="2"/>
        <v>105.13212955656526</v>
      </c>
      <c r="G24" s="47">
        <f t="shared" si="3"/>
        <v>59.35019323002556</v>
      </c>
    </row>
    <row r="25" spans="1:7" x14ac:dyDescent="0.25">
      <c r="A25" s="48" t="s">
        <v>15</v>
      </c>
      <c r="B25" s="34">
        <v>71753.06</v>
      </c>
      <c r="C25" s="1"/>
      <c r="D25" s="1"/>
      <c r="E25" s="7">
        <v>75435.520000000004</v>
      </c>
      <c r="F25" s="25">
        <f t="shared" si="2"/>
        <v>105.13212955656526</v>
      </c>
      <c r="G25" s="49">
        <v>0</v>
      </c>
    </row>
    <row r="26" spans="1:7" ht="39" x14ac:dyDescent="0.25">
      <c r="A26" s="46" t="s">
        <v>16</v>
      </c>
      <c r="B26" s="34">
        <f>SUM(B27)</f>
        <v>4001.32</v>
      </c>
      <c r="C26" s="12">
        <f>SUM(C27)</f>
        <v>18714</v>
      </c>
      <c r="D26" s="12">
        <f t="shared" ref="D26:E26" si="7">SUM(D27)</f>
        <v>20000</v>
      </c>
      <c r="E26" s="12">
        <f t="shared" si="7"/>
        <v>0</v>
      </c>
      <c r="F26" s="24">
        <v>0</v>
      </c>
      <c r="G26" s="47">
        <f t="shared" si="3"/>
        <v>0</v>
      </c>
    </row>
    <row r="27" spans="1:7" ht="26.25" x14ac:dyDescent="0.25">
      <c r="A27" s="46" t="s">
        <v>17</v>
      </c>
      <c r="B27" s="34">
        <f>SUM(B28)</f>
        <v>4001.32</v>
      </c>
      <c r="C27" s="12">
        <v>18714</v>
      </c>
      <c r="D27" s="12">
        <v>20000</v>
      </c>
      <c r="E27" s="13">
        <f>SUM(E28)</f>
        <v>0</v>
      </c>
      <c r="F27" s="24">
        <v>0</v>
      </c>
      <c r="G27" s="47">
        <f t="shared" si="3"/>
        <v>0</v>
      </c>
    </row>
    <row r="28" spans="1:7" x14ac:dyDescent="0.25">
      <c r="A28" s="48" t="s">
        <v>18</v>
      </c>
      <c r="B28" s="34">
        <v>4001.32</v>
      </c>
      <c r="C28" s="1"/>
      <c r="D28" s="1"/>
      <c r="E28" s="7">
        <v>0</v>
      </c>
      <c r="F28" s="25">
        <v>0</v>
      </c>
      <c r="G28" s="49">
        <v>0</v>
      </c>
    </row>
    <row r="29" spans="1:7" ht="26.25" x14ac:dyDescent="0.25">
      <c r="A29" s="46" t="s">
        <v>19</v>
      </c>
      <c r="B29" s="34">
        <f>SUM(B30)</f>
        <v>80731.679999999993</v>
      </c>
      <c r="C29" s="12">
        <f>SUM(C30)</f>
        <v>167800</v>
      </c>
      <c r="D29" s="12">
        <f t="shared" ref="D29:E29" si="8">SUM(D30)</f>
        <v>162637.20000000001</v>
      </c>
      <c r="E29" s="12">
        <f t="shared" si="8"/>
        <v>73134.460000000006</v>
      </c>
      <c r="F29" s="24">
        <f t="shared" si="2"/>
        <v>90.589543039362013</v>
      </c>
      <c r="G29" s="47">
        <f t="shared" si="3"/>
        <v>44.967854832719702</v>
      </c>
    </row>
    <row r="30" spans="1:7" ht="39" x14ac:dyDescent="0.25">
      <c r="A30" s="46" t="s">
        <v>20</v>
      </c>
      <c r="B30" s="34">
        <f>SUM(B31)</f>
        <v>80731.679999999993</v>
      </c>
      <c r="C30" s="12">
        <v>167800</v>
      </c>
      <c r="D30" s="12">
        <v>162637.20000000001</v>
      </c>
      <c r="E30" s="13">
        <f>SUM(E31+E32)</f>
        <v>73134.460000000006</v>
      </c>
      <c r="F30" s="24">
        <f t="shared" si="2"/>
        <v>90.589543039362013</v>
      </c>
      <c r="G30" s="47">
        <f t="shared" si="3"/>
        <v>44.967854832719702</v>
      </c>
    </row>
    <row r="31" spans="1:7" ht="26.25" x14ac:dyDescent="0.25">
      <c r="A31" s="48" t="s">
        <v>21</v>
      </c>
      <c r="B31" s="34">
        <v>80731.679999999993</v>
      </c>
      <c r="C31" s="30"/>
      <c r="D31" s="1"/>
      <c r="E31" s="7">
        <v>73134.460000000006</v>
      </c>
      <c r="F31" s="25">
        <f t="shared" si="2"/>
        <v>90.589543039362013</v>
      </c>
      <c r="G31" s="49">
        <v>0</v>
      </c>
    </row>
    <row r="32" spans="1:7" ht="39" x14ac:dyDescent="0.25">
      <c r="A32" s="58" t="s">
        <v>22</v>
      </c>
      <c r="B32" s="37">
        <f t="shared" si="1"/>
        <v>0</v>
      </c>
      <c r="C32" s="68"/>
      <c r="D32" s="59"/>
      <c r="E32" s="112">
        <v>0</v>
      </c>
      <c r="F32" s="61">
        <v>0</v>
      </c>
      <c r="G32" s="62">
        <v>0</v>
      </c>
    </row>
    <row r="33" spans="1:7" ht="26.25" x14ac:dyDescent="0.25">
      <c r="A33" s="69" t="s">
        <v>23</v>
      </c>
      <c r="B33" s="70">
        <f>SUM(B34)</f>
        <v>92.74</v>
      </c>
      <c r="C33" s="71">
        <f>SUM(C34)</f>
        <v>0</v>
      </c>
      <c r="D33" s="71"/>
      <c r="E33" s="113">
        <v>0</v>
      </c>
      <c r="F33" s="24">
        <v>0</v>
      </c>
      <c r="G33" s="24">
        <v>0</v>
      </c>
    </row>
    <row r="34" spans="1:7" ht="26.25" x14ac:dyDescent="0.25">
      <c r="A34" s="50" t="s">
        <v>24</v>
      </c>
      <c r="B34" s="38">
        <f>SUM(B35)</f>
        <v>92.74</v>
      </c>
      <c r="C34" s="39">
        <v>0</v>
      </c>
      <c r="D34" s="39"/>
      <c r="E34" s="114">
        <v>0</v>
      </c>
      <c r="F34" s="24">
        <v>0</v>
      </c>
      <c r="G34" s="47">
        <v>0</v>
      </c>
    </row>
    <row r="35" spans="1:7" x14ac:dyDescent="0.25">
      <c r="A35" s="48" t="s">
        <v>25</v>
      </c>
      <c r="B35" s="34">
        <v>92.74</v>
      </c>
      <c r="C35" s="1"/>
      <c r="D35" s="1"/>
      <c r="E35" s="31">
        <v>0</v>
      </c>
      <c r="F35" s="25">
        <v>0</v>
      </c>
      <c r="G35" s="49">
        <v>0</v>
      </c>
    </row>
    <row r="36" spans="1:7" x14ac:dyDescent="0.25">
      <c r="A36" s="46" t="s">
        <v>26</v>
      </c>
      <c r="B36" s="34">
        <f>SUM(B38+B39)</f>
        <v>365488.07999999996</v>
      </c>
      <c r="C36" s="12">
        <f>SUM(C10+C18+C23++C26+C29)</f>
        <v>814390</v>
      </c>
      <c r="D36" s="12">
        <f>SUM(D10+D23+D26+D29+D18)</f>
        <v>800926.36</v>
      </c>
      <c r="E36" s="13">
        <f>SUM(E10+E18+E23+E26+E29)</f>
        <v>366395.83</v>
      </c>
      <c r="F36" s="24">
        <f t="shared" si="2"/>
        <v>100.2483665130748</v>
      </c>
      <c r="G36" s="47">
        <f t="shared" si="3"/>
        <v>45.746506582702565</v>
      </c>
    </row>
    <row r="37" spans="1:7" x14ac:dyDescent="0.25">
      <c r="A37" s="48" t="s">
        <v>82</v>
      </c>
      <c r="B37" s="34">
        <f t="shared" si="1"/>
        <v>0</v>
      </c>
      <c r="C37" s="1"/>
      <c r="D37" s="1"/>
      <c r="E37" s="8"/>
      <c r="F37" s="25">
        <v>0</v>
      </c>
      <c r="G37" s="49">
        <v>0</v>
      </c>
    </row>
    <row r="38" spans="1:7" x14ac:dyDescent="0.25">
      <c r="A38" s="48" t="s">
        <v>27</v>
      </c>
      <c r="B38" s="34">
        <f>SUM(B10+B18+B23+B26+B29)</f>
        <v>365395.33999999997</v>
      </c>
      <c r="C38" s="2">
        <f>SUM(C36)</f>
        <v>814390</v>
      </c>
      <c r="D38" s="2">
        <f>SUM(D36)</f>
        <v>800926.36</v>
      </c>
      <c r="E38" s="7">
        <f>SUM(E36)</f>
        <v>366395.83</v>
      </c>
      <c r="F38" s="25">
        <f t="shared" si="2"/>
        <v>100.27381027902547</v>
      </c>
      <c r="G38" s="49">
        <f t="shared" si="3"/>
        <v>45.746506582702565</v>
      </c>
    </row>
    <row r="39" spans="1:7" x14ac:dyDescent="0.25">
      <c r="A39" s="48" t="s">
        <v>28</v>
      </c>
      <c r="B39" s="34">
        <f>SUM(B33)</f>
        <v>92.74</v>
      </c>
      <c r="C39" s="2"/>
      <c r="D39" s="2"/>
      <c r="E39" s="31">
        <f>SUM(E33)</f>
        <v>0</v>
      </c>
      <c r="F39" s="25">
        <v>0</v>
      </c>
      <c r="G39" s="49">
        <v>0</v>
      </c>
    </row>
    <row r="40" spans="1:7" x14ac:dyDescent="0.25">
      <c r="A40" s="48" t="s">
        <v>90</v>
      </c>
      <c r="B40" s="34">
        <f>SUM(B38+B39)</f>
        <v>365488.07999999996</v>
      </c>
      <c r="C40" s="2">
        <f>SUM(C38+C39)</f>
        <v>814390</v>
      </c>
      <c r="D40" s="2">
        <f>SUM(D38+D39)</f>
        <v>800926.36</v>
      </c>
      <c r="E40" s="7">
        <f>SUM(E38+E39)</f>
        <v>366395.83</v>
      </c>
      <c r="F40" s="25">
        <f t="shared" si="2"/>
        <v>100.2483665130748</v>
      </c>
      <c r="G40" s="49">
        <f t="shared" si="3"/>
        <v>45.746506582702565</v>
      </c>
    </row>
    <row r="41" spans="1:7" x14ac:dyDescent="0.25">
      <c r="A41" s="48" t="s">
        <v>114</v>
      </c>
      <c r="B41" s="34">
        <f t="shared" si="1"/>
        <v>0</v>
      </c>
      <c r="C41" s="2">
        <v>53089</v>
      </c>
      <c r="D41" s="2">
        <v>62982.6</v>
      </c>
      <c r="E41" s="31">
        <v>0</v>
      </c>
      <c r="F41" s="25">
        <v>0</v>
      </c>
      <c r="G41" s="49">
        <f t="shared" si="3"/>
        <v>0</v>
      </c>
    </row>
    <row r="42" spans="1:7" ht="27" thickBot="1" x14ac:dyDescent="0.3">
      <c r="A42" s="51" t="s">
        <v>87</v>
      </c>
      <c r="B42" s="52">
        <f>SUM(B40+B41)</f>
        <v>365488.07999999996</v>
      </c>
      <c r="C42" s="53">
        <f>SUM(C40+C41)</f>
        <v>867479</v>
      </c>
      <c r="D42" s="53">
        <f>SUM(D40+D41)</f>
        <v>863908.96</v>
      </c>
      <c r="E42" s="54">
        <f>SUM(E40+E41)</f>
        <v>366395.83</v>
      </c>
      <c r="F42" s="55">
        <f t="shared" si="2"/>
        <v>100.2483665130748</v>
      </c>
      <c r="G42" s="56">
        <f t="shared" si="3"/>
        <v>42.411393672777749</v>
      </c>
    </row>
    <row r="43" spans="1:7" x14ac:dyDescent="0.25">
      <c r="B43" s="35"/>
      <c r="F43" s="26"/>
      <c r="G43" s="26"/>
    </row>
    <row r="44" spans="1:7" x14ac:dyDescent="0.25">
      <c r="B44" s="35"/>
      <c r="C44" s="15" t="s">
        <v>91</v>
      </c>
      <c r="F44" s="26"/>
      <c r="G44" s="26"/>
    </row>
    <row r="45" spans="1:7" ht="15.75" thickBot="1" x14ac:dyDescent="0.3">
      <c r="B45" s="35"/>
      <c r="F45" s="26"/>
      <c r="G45" s="26"/>
    </row>
    <row r="46" spans="1:7" ht="15.75" thickBot="1" x14ac:dyDescent="0.3">
      <c r="A46" s="41" t="s">
        <v>0</v>
      </c>
      <c r="B46" s="57" t="s">
        <v>120</v>
      </c>
      <c r="C46" s="42" t="s">
        <v>84</v>
      </c>
      <c r="D46" s="42" t="s">
        <v>108</v>
      </c>
      <c r="E46" s="43" t="s">
        <v>85</v>
      </c>
      <c r="F46" s="27" t="s">
        <v>89</v>
      </c>
      <c r="G46" s="28" t="s">
        <v>89</v>
      </c>
    </row>
    <row r="47" spans="1:7" ht="15.75" thickBot="1" x14ac:dyDescent="0.3">
      <c r="A47" s="4" t="s">
        <v>86</v>
      </c>
      <c r="B47" s="36">
        <v>1</v>
      </c>
      <c r="C47" s="5">
        <v>2</v>
      </c>
      <c r="D47" s="5">
        <v>3</v>
      </c>
      <c r="E47" s="6">
        <v>4</v>
      </c>
      <c r="F47" s="32">
        <v>5</v>
      </c>
      <c r="G47" s="33">
        <v>6</v>
      </c>
    </row>
    <row r="48" spans="1:7" x14ac:dyDescent="0.25">
      <c r="A48" s="44" t="s">
        <v>29</v>
      </c>
      <c r="B48" s="34">
        <f>SUM(B49+B51+B53)</f>
        <v>194842.74</v>
      </c>
      <c r="C48" s="9">
        <f>SUM(C49+C51+C53)</f>
        <v>503948</v>
      </c>
      <c r="D48" s="9">
        <f>SUM(D49+D51+D53)</f>
        <v>504727.01</v>
      </c>
      <c r="E48" s="10">
        <f>SUM(E49+E51+E53)</f>
        <v>220812.56000000003</v>
      </c>
      <c r="F48" s="23">
        <f>SUM(E48/B48*100)</f>
        <v>113.3286054178873</v>
      </c>
      <c r="G48" s="45">
        <f>SUM(E48/D48*100)</f>
        <v>43.748908939903977</v>
      </c>
    </row>
    <row r="49" spans="1:7" x14ac:dyDescent="0.25">
      <c r="A49" s="46" t="s">
        <v>30</v>
      </c>
      <c r="B49" s="34">
        <f>SUM(B50)</f>
        <v>162294.73000000001</v>
      </c>
      <c r="C49" s="12">
        <v>400822</v>
      </c>
      <c r="D49" s="12">
        <v>401168.43</v>
      </c>
      <c r="E49" s="13">
        <f>SUM(E50)</f>
        <v>179551.17</v>
      </c>
      <c r="F49" s="24">
        <f t="shared" ref="F49:F108" si="9">SUM(E49/B49*100)</f>
        <v>110.63277901876421</v>
      </c>
      <c r="G49" s="47">
        <f t="shared" ref="G49:G108" si="10">SUM(E49/D49*100)</f>
        <v>44.757053789103004</v>
      </c>
    </row>
    <row r="50" spans="1:7" x14ac:dyDescent="0.25">
      <c r="A50" s="48" t="s">
        <v>31</v>
      </c>
      <c r="B50" s="34">
        <v>162294.73000000001</v>
      </c>
      <c r="C50" s="1"/>
      <c r="D50" s="1"/>
      <c r="E50" s="7">
        <v>179551.17</v>
      </c>
      <c r="F50" s="25">
        <f t="shared" si="9"/>
        <v>110.63277901876421</v>
      </c>
      <c r="G50" s="49">
        <v>0</v>
      </c>
    </row>
    <row r="51" spans="1:7" x14ac:dyDescent="0.25">
      <c r="A51" s="46" t="s">
        <v>32</v>
      </c>
      <c r="B51" s="34">
        <f>SUM(B52)</f>
        <v>5769.37</v>
      </c>
      <c r="C51" s="12">
        <v>36234</v>
      </c>
      <c r="D51" s="12">
        <v>36597.18</v>
      </c>
      <c r="E51" s="13">
        <f>SUM(E52)</f>
        <v>11635.44</v>
      </c>
      <c r="F51" s="24">
        <f t="shared" si="9"/>
        <v>201.67609288362507</v>
      </c>
      <c r="G51" s="47">
        <f t="shared" si="10"/>
        <v>31.793269317471999</v>
      </c>
    </row>
    <row r="52" spans="1:7" x14ac:dyDescent="0.25">
      <c r="A52" s="48" t="s">
        <v>33</v>
      </c>
      <c r="B52" s="34">
        <v>5769.37</v>
      </c>
      <c r="C52" s="1"/>
      <c r="D52" s="1"/>
      <c r="E52" s="7">
        <v>11635.44</v>
      </c>
      <c r="F52" s="25">
        <f t="shared" si="9"/>
        <v>201.67609288362507</v>
      </c>
      <c r="G52" s="49">
        <v>0</v>
      </c>
    </row>
    <row r="53" spans="1:7" x14ac:dyDescent="0.25">
      <c r="A53" s="46" t="s">
        <v>34</v>
      </c>
      <c r="B53" s="34">
        <f>SUM(B54)</f>
        <v>26778.639999999999</v>
      </c>
      <c r="C53" s="12">
        <v>66892</v>
      </c>
      <c r="D53" s="12">
        <v>66961.399999999994</v>
      </c>
      <c r="E53" s="13">
        <f>SUM(E54+E55)</f>
        <v>29625.95</v>
      </c>
      <c r="F53" s="24">
        <f t="shared" si="9"/>
        <v>110.63276551759165</v>
      </c>
      <c r="G53" s="47">
        <f t="shared" si="10"/>
        <v>44.243325259029838</v>
      </c>
    </row>
    <row r="54" spans="1:7" ht="26.25" x14ac:dyDescent="0.25">
      <c r="A54" s="48" t="s">
        <v>35</v>
      </c>
      <c r="B54" s="34">
        <v>26778.639999999999</v>
      </c>
      <c r="C54" s="1"/>
      <c r="D54" s="1"/>
      <c r="E54" s="7">
        <v>29625.95</v>
      </c>
      <c r="F54" s="25">
        <f t="shared" si="9"/>
        <v>110.63276551759165</v>
      </c>
      <c r="G54" s="49">
        <v>0</v>
      </c>
    </row>
    <row r="55" spans="1:7" ht="26.25" x14ac:dyDescent="0.25">
      <c r="A55" s="48" t="s">
        <v>36</v>
      </c>
      <c r="B55" s="34">
        <f t="shared" ref="B55:B95" si="11">SUM(E55/7.5345)</f>
        <v>0</v>
      </c>
      <c r="C55" s="1"/>
      <c r="D55" s="1"/>
      <c r="E55" s="7">
        <v>0</v>
      </c>
      <c r="F55" s="25">
        <v>0</v>
      </c>
      <c r="G55" s="49">
        <v>0</v>
      </c>
    </row>
    <row r="56" spans="1:7" x14ac:dyDescent="0.25">
      <c r="A56" s="46" t="s">
        <v>37</v>
      </c>
      <c r="B56" s="34">
        <f>SUM(B57+B62+B69+B79)</f>
        <v>114777.12</v>
      </c>
      <c r="C56" s="12">
        <f>SUM(C57+C62+C69+C79)</f>
        <v>309646</v>
      </c>
      <c r="D56" s="12">
        <f>SUM(D57+D62+D69+D79)</f>
        <v>312410.5</v>
      </c>
      <c r="E56" s="13">
        <f>SUM(E57+E62+E69+E79)</f>
        <v>137032.99999999997</v>
      </c>
      <c r="F56" s="24">
        <f t="shared" si="9"/>
        <v>119.39051964363627</v>
      </c>
      <c r="G56" s="47">
        <f t="shared" si="10"/>
        <v>43.863122398254852</v>
      </c>
    </row>
    <row r="57" spans="1:7" x14ac:dyDescent="0.25">
      <c r="A57" s="46" t="s">
        <v>38</v>
      </c>
      <c r="B57" s="34">
        <f>SUM(B58+B59+B60+B61)</f>
        <v>11591.27</v>
      </c>
      <c r="C57" s="12">
        <v>28469</v>
      </c>
      <c r="D57" s="12">
        <v>45449.4</v>
      </c>
      <c r="E57" s="13">
        <f>SUM(E58+E59+E60+E61)</f>
        <v>13171.08</v>
      </c>
      <c r="F57" s="24">
        <f t="shared" si="9"/>
        <v>113.62930895406629</v>
      </c>
      <c r="G57" s="47">
        <f t="shared" si="10"/>
        <v>28.979656497115474</v>
      </c>
    </row>
    <row r="58" spans="1:7" x14ac:dyDescent="0.25">
      <c r="A58" s="48" t="s">
        <v>39</v>
      </c>
      <c r="B58" s="34">
        <v>2587.5500000000002</v>
      </c>
      <c r="C58" s="1"/>
      <c r="D58" s="1"/>
      <c r="E58" s="7">
        <v>4918.05</v>
      </c>
      <c r="F58" s="25">
        <f t="shared" si="9"/>
        <v>190.06589244652275</v>
      </c>
      <c r="G58" s="49">
        <v>0</v>
      </c>
    </row>
    <row r="59" spans="1:7" ht="26.25" x14ac:dyDescent="0.25">
      <c r="A59" s="48" t="s">
        <v>40</v>
      </c>
      <c r="B59" s="34">
        <v>8839.27</v>
      </c>
      <c r="C59" s="1"/>
      <c r="D59" s="1"/>
      <c r="E59" s="7">
        <v>7606.27</v>
      </c>
      <c r="F59" s="25">
        <f t="shared" si="9"/>
        <v>86.050884292481172</v>
      </c>
      <c r="G59" s="49">
        <v>0</v>
      </c>
    </row>
    <row r="60" spans="1:7" x14ac:dyDescent="0.25">
      <c r="A60" s="48" t="s">
        <v>41</v>
      </c>
      <c r="B60" s="34">
        <v>146</v>
      </c>
      <c r="C60" s="1"/>
      <c r="D60" s="1"/>
      <c r="E60" s="7">
        <v>620.26</v>
      </c>
      <c r="F60" s="25">
        <f t="shared" si="9"/>
        <v>424.83561643835611</v>
      </c>
      <c r="G60" s="49">
        <v>0</v>
      </c>
    </row>
    <row r="61" spans="1:7" x14ac:dyDescent="0.25">
      <c r="A61" s="48" t="s">
        <v>42</v>
      </c>
      <c r="B61" s="34">
        <v>18.45</v>
      </c>
      <c r="C61" s="1"/>
      <c r="D61" s="1"/>
      <c r="E61" s="7">
        <v>26.5</v>
      </c>
      <c r="F61" s="25">
        <f t="shared" si="9"/>
        <v>143.63143631436316</v>
      </c>
      <c r="G61" s="49">
        <v>0</v>
      </c>
    </row>
    <row r="62" spans="1:7" x14ac:dyDescent="0.25">
      <c r="A62" s="46" t="s">
        <v>43</v>
      </c>
      <c r="B62" s="34">
        <f>SUM(B63+B64+B65+B66+B67+B68)</f>
        <v>79522.61</v>
      </c>
      <c r="C62" s="12">
        <v>190809</v>
      </c>
      <c r="D62" s="12">
        <v>179278.38</v>
      </c>
      <c r="E62" s="13">
        <f>SUM(E63+E64+E65+E66+E67+E68)</f>
        <v>93768.769999999975</v>
      </c>
      <c r="F62" s="24">
        <f t="shared" si="9"/>
        <v>117.91460315500204</v>
      </c>
      <c r="G62" s="47">
        <f t="shared" si="10"/>
        <v>52.303445624620196</v>
      </c>
    </row>
    <row r="63" spans="1:7" x14ac:dyDescent="0.25">
      <c r="A63" s="48" t="s">
        <v>44</v>
      </c>
      <c r="B63" s="34">
        <v>5360.48</v>
      </c>
      <c r="C63" s="1"/>
      <c r="D63" s="1"/>
      <c r="E63" s="7">
        <v>6248.63</v>
      </c>
      <c r="F63" s="25">
        <f t="shared" si="9"/>
        <v>116.5684789421843</v>
      </c>
      <c r="G63" s="49">
        <v>0</v>
      </c>
    </row>
    <row r="64" spans="1:7" x14ac:dyDescent="0.25">
      <c r="A64" s="48" t="s">
        <v>45</v>
      </c>
      <c r="B64" s="34">
        <v>52307.13</v>
      </c>
      <c r="C64" s="1"/>
      <c r="D64" s="1"/>
      <c r="E64" s="7">
        <v>59826.239999999998</v>
      </c>
      <c r="F64" s="25">
        <f t="shared" si="9"/>
        <v>114.37492364807629</v>
      </c>
      <c r="G64" s="49">
        <v>0</v>
      </c>
    </row>
    <row r="65" spans="1:7" x14ac:dyDescent="0.25">
      <c r="A65" s="48" t="s">
        <v>46</v>
      </c>
      <c r="B65" s="34">
        <v>20081</v>
      </c>
      <c r="C65" s="1"/>
      <c r="D65" s="1"/>
      <c r="E65" s="7">
        <v>25291.31</v>
      </c>
      <c r="F65" s="25">
        <f t="shared" si="9"/>
        <v>125.94646680942185</v>
      </c>
      <c r="G65" s="49">
        <v>0</v>
      </c>
    </row>
    <row r="66" spans="1:7" ht="26.25" x14ac:dyDescent="0.25">
      <c r="A66" s="48" t="s">
        <v>47</v>
      </c>
      <c r="B66" s="34">
        <v>723.36</v>
      </c>
      <c r="C66" s="1"/>
      <c r="D66" s="1"/>
      <c r="E66" s="7">
        <v>561.01</v>
      </c>
      <c r="F66" s="25">
        <f t="shared" si="9"/>
        <v>77.556126963061274</v>
      </c>
      <c r="G66" s="49">
        <v>0</v>
      </c>
    </row>
    <row r="67" spans="1:7" x14ac:dyDescent="0.25">
      <c r="A67" s="48" t="s">
        <v>48</v>
      </c>
      <c r="B67" s="34">
        <v>944.01</v>
      </c>
      <c r="C67" s="1"/>
      <c r="D67" s="1"/>
      <c r="E67" s="7">
        <v>922.04</v>
      </c>
      <c r="F67" s="25">
        <f t="shared" si="9"/>
        <v>97.672694145189126</v>
      </c>
      <c r="G67" s="49">
        <v>0</v>
      </c>
    </row>
    <row r="68" spans="1:7" x14ac:dyDescent="0.25">
      <c r="A68" s="48" t="s">
        <v>49</v>
      </c>
      <c r="B68" s="34">
        <v>106.63</v>
      </c>
      <c r="C68" s="1"/>
      <c r="D68" s="1"/>
      <c r="E68" s="7">
        <v>919.54</v>
      </c>
      <c r="F68" s="25">
        <f t="shared" si="9"/>
        <v>862.36518803338652</v>
      </c>
      <c r="G68" s="49">
        <v>0</v>
      </c>
    </row>
    <row r="69" spans="1:7" x14ac:dyDescent="0.25">
      <c r="A69" s="46" t="s">
        <v>50</v>
      </c>
      <c r="B69" s="34">
        <f>SUM(B70+B71+B72+B73+B74+B75+B76+B77+B78)</f>
        <v>20028.48</v>
      </c>
      <c r="C69" s="12">
        <v>76563</v>
      </c>
      <c r="D69" s="12">
        <v>73834</v>
      </c>
      <c r="E69" s="13">
        <f>SUM(E70+E71+E72+E73+E74+E75+E76+E77+E78)</f>
        <v>24075.249999999996</v>
      </c>
      <c r="F69" s="24">
        <f t="shared" si="9"/>
        <v>120.20507796897218</v>
      </c>
      <c r="G69" s="47">
        <f t="shared" si="10"/>
        <v>32.607267654468124</v>
      </c>
    </row>
    <row r="70" spans="1:7" x14ac:dyDescent="0.25">
      <c r="A70" s="48" t="s">
        <v>51</v>
      </c>
      <c r="B70" s="34">
        <v>2754.86</v>
      </c>
      <c r="C70" s="1"/>
      <c r="D70" s="1"/>
      <c r="E70" s="7">
        <v>3892.01</v>
      </c>
      <c r="F70" s="25">
        <f t="shared" si="9"/>
        <v>141.27795967853177</v>
      </c>
      <c r="G70" s="49">
        <v>0</v>
      </c>
    </row>
    <row r="71" spans="1:7" x14ac:dyDescent="0.25">
      <c r="A71" s="48" t="s">
        <v>52</v>
      </c>
      <c r="B71" s="34">
        <v>2606.5</v>
      </c>
      <c r="C71" s="1"/>
      <c r="D71" s="1"/>
      <c r="E71" s="7">
        <v>2993.91</v>
      </c>
      <c r="F71" s="25">
        <f t="shared" si="9"/>
        <v>114.86322654901208</v>
      </c>
      <c r="G71" s="49">
        <v>0</v>
      </c>
    </row>
    <row r="72" spans="1:7" x14ac:dyDescent="0.25">
      <c r="A72" s="48" t="s">
        <v>53</v>
      </c>
      <c r="B72" s="34">
        <f t="shared" si="11"/>
        <v>0</v>
      </c>
      <c r="C72" s="1"/>
      <c r="D72" s="1"/>
      <c r="E72" s="8"/>
      <c r="F72" s="25">
        <v>0</v>
      </c>
      <c r="G72" s="49">
        <v>0</v>
      </c>
    </row>
    <row r="73" spans="1:7" x14ac:dyDescent="0.25">
      <c r="A73" s="48" t="s">
        <v>54</v>
      </c>
      <c r="B73" s="34">
        <v>6261.04</v>
      </c>
      <c r="C73" s="1"/>
      <c r="D73" s="1"/>
      <c r="E73" s="7">
        <v>6123.02</v>
      </c>
      <c r="F73" s="25">
        <f t="shared" si="9"/>
        <v>97.795573898266113</v>
      </c>
      <c r="G73" s="49">
        <v>0</v>
      </c>
    </row>
    <row r="74" spans="1:7" x14ac:dyDescent="0.25">
      <c r="A74" s="48" t="s">
        <v>55</v>
      </c>
      <c r="B74" s="34">
        <v>1224.5</v>
      </c>
      <c r="C74" s="1"/>
      <c r="D74" s="1"/>
      <c r="E74" s="7">
        <v>1521.02</v>
      </c>
      <c r="F74" s="25">
        <f t="shared" si="9"/>
        <v>124.21559820334831</v>
      </c>
      <c r="G74" s="49">
        <v>0</v>
      </c>
    </row>
    <row r="75" spans="1:7" x14ac:dyDescent="0.25">
      <c r="A75" s="48" t="s">
        <v>56</v>
      </c>
      <c r="B75" s="34">
        <v>363.33</v>
      </c>
      <c r="C75" s="1"/>
      <c r="D75" s="1"/>
      <c r="E75" s="7">
        <v>307.85000000000002</v>
      </c>
      <c r="F75" s="25">
        <f t="shared" si="9"/>
        <v>84.730135138854493</v>
      </c>
      <c r="G75" s="49">
        <v>0</v>
      </c>
    </row>
    <row r="76" spans="1:7" x14ac:dyDescent="0.25">
      <c r="A76" s="48" t="s">
        <v>57</v>
      </c>
      <c r="B76" s="34">
        <v>2785.15</v>
      </c>
      <c r="C76" s="1"/>
      <c r="D76" s="1"/>
      <c r="E76" s="7">
        <v>4840.8999999999996</v>
      </c>
      <c r="F76" s="25">
        <f t="shared" si="9"/>
        <v>173.81110532646355</v>
      </c>
      <c r="G76" s="49">
        <v>0</v>
      </c>
    </row>
    <row r="77" spans="1:7" x14ac:dyDescent="0.25">
      <c r="A77" s="58" t="s">
        <v>58</v>
      </c>
      <c r="B77" s="37">
        <v>3394.3</v>
      </c>
      <c r="C77" s="59"/>
      <c r="D77" s="59"/>
      <c r="E77" s="60">
        <v>3739.17</v>
      </c>
      <c r="F77" s="61">
        <f t="shared" si="9"/>
        <v>110.16026868573785</v>
      </c>
      <c r="G77" s="62">
        <v>0</v>
      </c>
    </row>
    <row r="78" spans="1:7" x14ac:dyDescent="0.25">
      <c r="A78" s="63" t="s">
        <v>59</v>
      </c>
      <c r="B78" s="38">
        <v>638.79999999999995</v>
      </c>
      <c r="C78" s="64"/>
      <c r="D78" s="64"/>
      <c r="E78" s="65">
        <v>657.37</v>
      </c>
      <c r="F78" s="25">
        <f t="shared" si="9"/>
        <v>102.9070131496556</v>
      </c>
      <c r="G78" s="49">
        <v>0</v>
      </c>
    </row>
    <row r="79" spans="1:7" x14ac:dyDescent="0.25">
      <c r="A79" s="46" t="s">
        <v>60</v>
      </c>
      <c r="B79" s="34">
        <f>SUM(B80+B81+B82+B83+B84)</f>
        <v>3634.76</v>
      </c>
      <c r="C79" s="12">
        <v>13805</v>
      </c>
      <c r="D79" s="12">
        <v>13848.72</v>
      </c>
      <c r="E79" s="13">
        <f>SUM(E80+E81+E82+E83+E84)</f>
        <v>6017.9</v>
      </c>
      <c r="F79" s="24">
        <f t="shared" si="9"/>
        <v>165.56526428154814</v>
      </c>
      <c r="G79" s="47">
        <f t="shared" si="10"/>
        <v>43.454557533114972</v>
      </c>
    </row>
    <row r="80" spans="1:7" x14ac:dyDescent="0.25">
      <c r="A80" s="48" t="s">
        <v>61</v>
      </c>
      <c r="B80" s="34">
        <v>524.96</v>
      </c>
      <c r="C80" s="1"/>
      <c r="D80" s="1"/>
      <c r="E80" s="7">
        <v>360.47</v>
      </c>
      <c r="F80" s="25">
        <f t="shared" si="9"/>
        <v>68.666184090216404</v>
      </c>
      <c r="G80" s="49">
        <v>0</v>
      </c>
    </row>
    <row r="81" spans="1:7" x14ac:dyDescent="0.25">
      <c r="A81" s="48" t="s">
        <v>62</v>
      </c>
      <c r="B81" s="34">
        <v>291.63</v>
      </c>
      <c r="C81" s="1"/>
      <c r="D81" s="1"/>
      <c r="E81" s="7">
        <v>797.23</v>
      </c>
      <c r="F81" s="25">
        <f t="shared" si="9"/>
        <v>273.37036656036759</v>
      </c>
      <c r="G81" s="49">
        <v>0</v>
      </c>
    </row>
    <row r="82" spans="1:7" x14ac:dyDescent="0.25">
      <c r="A82" s="48" t="s">
        <v>63</v>
      </c>
      <c r="B82" s="34">
        <v>13.27</v>
      </c>
      <c r="C82" s="1"/>
      <c r="D82" s="1"/>
      <c r="E82" s="7">
        <v>98.27</v>
      </c>
      <c r="F82" s="25">
        <f t="shared" si="9"/>
        <v>740.54257724189904</v>
      </c>
      <c r="G82" s="49">
        <v>0</v>
      </c>
    </row>
    <row r="83" spans="1:7" x14ac:dyDescent="0.25">
      <c r="A83" s="48" t="s">
        <v>64</v>
      </c>
      <c r="B83" s="34">
        <v>895.22</v>
      </c>
      <c r="C83" s="1"/>
      <c r="D83" s="1"/>
      <c r="E83" s="7">
        <v>840.86</v>
      </c>
      <c r="F83" s="25">
        <f t="shared" si="9"/>
        <v>93.927749603449428</v>
      </c>
      <c r="G83" s="49">
        <v>0</v>
      </c>
    </row>
    <row r="84" spans="1:7" x14ac:dyDescent="0.25">
      <c r="A84" s="48" t="s">
        <v>65</v>
      </c>
      <c r="B84" s="34">
        <v>1909.68</v>
      </c>
      <c r="C84" s="1"/>
      <c r="D84" s="1"/>
      <c r="E84" s="7">
        <v>3921.07</v>
      </c>
      <c r="F84" s="25">
        <f t="shared" si="9"/>
        <v>205.32602320807675</v>
      </c>
      <c r="G84" s="49">
        <v>0</v>
      </c>
    </row>
    <row r="85" spans="1:7" x14ac:dyDescent="0.25">
      <c r="A85" s="46" t="s">
        <v>66</v>
      </c>
      <c r="B85" s="34">
        <f>SUM(B86)</f>
        <v>396.17</v>
      </c>
      <c r="C85" s="34">
        <v>796</v>
      </c>
      <c r="D85" s="34">
        <f t="shared" ref="D85:E85" si="12">SUM(D86)</f>
        <v>796.32</v>
      </c>
      <c r="E85" s="34">
        <f t="shared" si="12"/>
        <v>376.01</v>
      </c>
      <c r="F85" s="24">
        <f t="shared" si="9"/>
        <v>94.911275462553945</v>
      </c>
      <c r="G85" s="47">
        <f t="shared" si="10"/>
        <v>47.218454892505527</v>
      </c>
    </row>
    <row r="86" spans="1:7" x14ac:dyDescent="0.25">
      <c r="A86" s="46" t="s">
        <v>67</v>
      </c>
      <c r="B86" s="34">
        <f>SUM(B87)</f>
        <v>396.17</v>
      </c>
      <c r="C86" s="12">
        <v>796</v>
      </c>
      <c r="D86" s="12">
        <v>796.32</v>
      </c>
      <c r="E86" s="13">
        <f>SUM(E87+E88)</f>
        <v>376.01</v>
      </c>
      <c r="F86" s="24">
        <f t="shared" si="9"/>
        <v>94.911275462553945</v>
      </c>
      <c r="G86" s="47">
        <f t="shared" si="10"/>
        <v>47.218454892505527</v>
      </c>
    </row>
    <row r="87" spans="1:7" x14ac:dyDescent="0.25">
      <c r="A87" s="48" t="s">
        <v>68</v>
      </c>
      <c r="B87" s="34">
        <v>396.17</v>
      </c>
      <c r="C87" s="1"/>
      <c r="D87" s="1"/>
      <c r="E87" s="7">
        <v>376.01</v>
      </c>
      <c r="F87" s="25">
        <f t="shared" si="9"/>
        <v>94.911275462553945</v>
      </c>
      <c r="G87" s="49">
        <v>0</v>
      </c>
    </row>
    <row r="88" spans="1:7" x14ac:dyDescent="0.25">
      <c r="A88" s="48" t="s">
        <v>69</v>
      </c>
      <c r="B88" s="34">
        <v>0</v>
      </c>
      <c r="C88" s="1"/>
      <c r="D88" s="1"/>
      <c r="E88" s="7">
        <v>0</v>
      </c>
      <c r="F88" s="25">
        <v>0</v>
      </c>
      <c r="G88" s="49">
        <v>0</v>
      </c>
    </row>
    <row r="89" spans="1:7" x14ac:dyDescent="0.25">
      <c r="A89" s="46" t="s">
        <v>117</v>
      </c>
      <c r="B89" s="34">
        <f>SUM(B90)</f>
        <v>0</v>
      </c>
      <c r="C89" s="11"/>
      <c r="D89" s="29">
        <f>SUM(D90)</f>
        <v>225</v>
      </c>
      <c r="E89" s="29">
        <f>SUM(E90)</f>
        <v>225</v>
      </c>
      <c r="F89" s="24"/>
      <c r="G89" s="47"/>
    </row>
    <row r="90" spans="1:7" x14ac:dyDescent="0.25">
      <c r="A90" s="46" t="s">
        <v>118</v>
      </c>
      <c r="B90" s="34">
        <f>SUM(B91)</f>
        <v>0</v>
      </c>
      <c r="C90" s="11"/>
      <c r="D90" s="29">
        <f>SUM(D91)</f>
        <v>225</v>
      </c>
      <c r="E90" s="29">
        <f>SUM(E91)</f>
        <v>225</v>
      </c>
      <c r="F90" s="24"/>
      <c r="G90" s="47"/>
    </row>
    <row r="91" spans="1:7" x14ac:dyDescent="0.25">
      <c r="A91" s="48" t="s">
        <v>119</v>
      </c>
      <c r="B91" s="34">
        <v>0</v>
      </c>
      <c r="C91" s="1"/>
      <c r="D91" s="30">
        <v>225</v>
      </c>
      <c r="E91" s="7">
        <v>225</v>
      </c>
      <c r="F91" s="25"/>
      <c r="G91" s="49"/>
    </row>
    <row r="92" spans="1:7" ht="26.25" x14ac:dyDescent="0.25">
      <c r="A92" s="46" t="s">
        <v>70</v>
      </c>
      <c r="B92" s="34">
        <f>SUM(B93+B99)</f>
        <v>12980.29</v>
      </c>
      <c r="C92" s="34">
        <f t="shared" ref="C92:E92" si="13">SUM(C93+C99)</f>
        <v>26545</v>
      </c>
      <c r="D92" s="34">
        <f t="shared" si="13"/>
        <v>25717.63</v>
      </c>
      <c r="E92" s="34">
        <f t="shared" si="13"/>
        <v>6667.47</v>
      </c>
      <c r="F92" s="24">
        <f t="shared" si="9"/>
        <v>51.366109694005289</v>
      </c>
      <c r="G92" s="47">
        <f t="shared" si="10"/>
        <v>25.925678221515746</v>
      </c>
    </row>
    <row r="93" spans="1:7" x14ac:dyDescent="0.25">
      <c r="A93" s="46" t="s">
        <v>71</v>
      </c>
      <c r="B93" s="34">
        <f>SUM(B94+B95+B96+B97+B98)</f>
        <v>12980.29</v>
      </c>
      <c r="C93" s="12">
        <v>26545</v>
      </c>
      <c r="D93" s="12">
        <v>24817.63</v>
      </c>
      <c r="E93" s="13">
        <f>SUM(E94+E95+E96+E97+E98)</f>
        <v>6292.47</v>
      </c>
      <c r="F93" s="24">
        <f t="shared" si="9"/>
        <v>48.47711414768083</v>
      </c>
      <c r="G93" s="47">
        <f t="shared" si="10"/>
        <v>25.354838475712626</v>
      </c>
    </row>
    <row r="94" spans="1:7" x14ac:dyDescent="0.25">
      <c r="A94" s="48" t="s">
        <v>72</v>
      </c>
      <c r="B94" s="34">
        <v>2663.6</v>
      </c>
      <c r="C94" s="1"/>
      <c r="D94" s="1"/>
      <c r="E94" s="7">
        <v>532.84</v>
      </c>
      <c r="F94" s="25">
        <f t="shared" si="9"/>
        <v>20.004505180958105</v>
      </c>
      <c r="G94" s="49">
        <v>0</v>
      </c>
    </row>
    <row r="95" spans="1:7" x14ac:dyDescent="0.25">
      <c r="A95" s="48" t="s">
        <v>73</v>
      </c>
      <c r="B95" s="34">
        <f t="shared" si="11"/>
        <v>0</v>
      </c>
      <c r="C95" s="1"/>
      <c r="D95" s="1"/>
      <c r="E95" s="7">
        <v>0</v>
      </c>
      <c r="F95" s="25">
        <v>0</v>
      </c>
      <c r="G95" s="49">
        <v>0</v>
      </c>
    </row>
    <row r="96" spans="1:7" x14ac:dyDescent="0.25">
      <c r="A96" s="48" t="s">
        <v>74</v>
      </c>
      <c r="B96" s="34">
        <v>6838.42</v>
      </c>
      <c r="C96" s="1"/>
      <c r="D96" s="1"/>
      <c r="E96" s="7">
        <v>375</v>
      </c>
      <c r="F96" s="25">
        <v>0</v>
      </c>
      <c r="G96" s="49">
        <v>0</v>
      </c>
    </row>
    <row r="97" spans="1:7" x14ac:dyDescent="0.25">
      <c r="A97" s="48" t="s">
        <v>109</v>
      </c>
      <c r="B97" s="34">
        <v>792.83</v>
      </c>
      <c r="C97" s="1"/>
      <c r="D97" s="1"/>
      <c r="E97" s="7">
        <v>0</v>
      </c>
      <c r="F97" s="25"/>
      <c r="G97" s="49"/>
    </row>
    <row r="98" spans="1:7" x14ac:dyDescent="0.25">
      <c r="A98" s="48" t="s">
        <v>75</v>
      </c>
      <c r="B98" s="34">
        <v>2685.44</v>
      </c>
      <c r="C98" s="1"/>
      <c r="D98" s="1"/>
      <c r="E98" s="7">
        <v>5384.63</v>
      </c>
      <c r="F98" s="25">
        <f t="shared" si="9"/>
        <v>200.51202037654909</v>
      </c>
      <c r="G98" s="49">
        <v>0</v>
      </c>
    </row>
    <row r="99" spans="1:7" x14ac:dyDescent="0.25">
      <c r="A99" s="46" t="s">
        <v>115</v>
      </c>
      <c r="B99" s="34">
        <f>SUM(B100)</f>
        <v>0</v>
      </c>
      <c r="C99" s="11"/>
      <c r="D99" s="29">
        <f>SUM(D100)</f>
        <v>900</v>
      </c>
      <c r="E99" s="115">
        <f>SUM(E100)</f>
        <v>375</v>
      </c>
      <c r="F99" s="24">
        <v>0</v>
      </c>
      <c r="G99" s="47">
        <v>0</v>
      </c>
    </row>
    <row r="100" spans="1:7" x14ac:dyDescent="0.25">
      <c r="A100" s="48" t="s">
        <v>116</v>
      </c>
      <c r="B100" s="34">
        <v>0</v>
      </c>
      <c r="C100" s="1"/>
      <c r="D100" s="30">
        <v>900</v>
      </c>
      <c r="E100" s="31">
        <v>375</v>
      </c>
      <c r="F100" s="25">
        <v>0</v>
      </c>
      <c r="G100" s="49">
        <v>0</v>
      </c>
    </row>
    <row r="101" spans="1:7" ht="26.25" x14ac:dyDescent="0.25">
      <c r="A101" s="46" t="s">
        <v>76</v>
      </c>
      <c r="B101" s="34">
        <f>SUM(B102)</f>
        <v>31813.43</v>
      </c>
      <c r="C101" s="12">
        <f>SUM(C102)</f>
        <v>26544</v>
      </c>
      <c r="D101" s="12">
        <f>SUM(D102)</f>
        <v>20032.5</v>
      </c>
      <c r="E101" s="12">
        <f>SUM(E102)</f>
        <v>5687.5</v>
      </c>
      <c r="F101" s="24">
        <f t="shared" si="9"/>
        <v>17.877669902302269</v>
      </c>
      <c r="G101" s="47">
        <f t="shared" si="10"/>
        <v>28.391364033445647</v>
      </c>
    </row>
    <row r="102" spans="1:7" ht="26.25" x14ac:dyDescent="0.25">
      <c r="A102" s="46" t="s">
        <v>77</v>
      </c>
      <c r="B102" s="34">
        <f>SUM(B103)</f>
        <v>31813.43</v>
      </c>
      <c r="C102" s="12">
        <v>26544</v>
      </c>
      <c r="D102" s="12">
        <v>20032.5</v>
      </c>
      <c r="E102" s="13">
        <f>SUM(E103)</f>
        <v>5687.5</v>
      </c>
      <c r="F102" s="24">
        <f t="shared" si="9"/>
        <v>17.877669902302269</v>
      </c>
      <c r="G102" s="47">
        <f t="shared" si="10"/>
        <v>28.391364033445647</v>
      </c>
    </row>
    <row r="103" spans="1:7" ht="26.25" x14ac:dyDescent="0.25">
      <c r="A103" s="48" t="s">
        <v>78</v>
      </c>
      <c r="B103" s="34">
        <v>31813.43</v>
      </c>
      <c r="C103" s="1"/>
      <c r="D103" s="1"/>
      <c r="E103" s="7">
        <v>5687.5</v>
      </c>
      <c r="F103" s="25">
        <f t="shared" si="9"/>
        <v>17.877669902302269</v>
      </c>
      <c r="G103" s="49">
        <v>0</v>
      </c>
    </row>
    <row r="104" spans="1:7" x14ac:dyDescent="0.25">
      <c r="A104" s="46" t="s">
        <v>79</v>
      </c>
      <c r="B104" s="34">
        <f>SUM(B108)</f>
        <v>354809.75</v>
      </c>
      <c r="C104" s="34">
        <f t="shared" ref="C104:E104" si="14">SUM(C108)</f>
        <v>867479</v>
      </c>
      <c r="D104" s="34">
        <f t="shared" si="14"/>
        <v>863908.96</v>
      </c>
      <c r="E104" s="34">
        <f t="shared" si="14"/>
        <v>370801.54000000004</v>
      </c>
      <c r="F104" s="24">
        <f t="shared" si="9"/>
        <v>104.5071450263134</v>
      </c>
      <c r="G104" s="47">
        <f t="shared" si="10"/>
        <v>42.921367547802731</v>
      </c>
    </row>
    <row r="105" spans="1:7" x14ac:dyDescent="0.25">
      <c r="A105" s="48" t="s">
        <v>82</v>
      </c>
      <c r="B105" s="34">
        <v>0</v>
      </c>
      <c r="C105" s="1"/>
      <c r="D105" s="1"/>
      <c r="E105" s="8"/>
      <c r="F105" s="25">
        <v>0</v>
      </c>
      <c r="G105" s="49">
        <v>0</v>
      </c>
    </row>
    <row r="106" spans="1:7" x14ac:dyDescent="0.25">
      <c r="A106" s="48" t="s">
        <v>80</v>
      </c>
      <c r="B106" s="34">
        <f>SUM(B48+B56+B85)</f>
        <v>310016.02999999997</v>
      </c>
      <c r="C106" s="34">
        <f t="shared" ref="C106:E106" si="15">SUM(C48+C56+C85)</f>
        <v>814390</v>
      </c>
      <c r="D106" s="34">
        <f t="shared" si="15"/>
        <v>817933.83</v>
      </c>
      <c r="E106" s="34">
        <f t="shared" si="15"/>
        <v>358221.57</v>
      </c>
      <c r="F106" s="24">
        <f t="shared" si="9"/>
        <v>115.54937014063435</v>
      </c>
      <c r="G106" s="47">
        <f t="shared" si="10"/>
        <v>43.79591072788859</v>
      </c>
    </row>
    <row r="107" spans="1:7" x14ac:dyDescent="0.25">
      <c r="A107" s="48" t="s">
        <v>81</v>
      </c>
      <c r="B107" s="34">
        <f>SUM(B89+B92+B101)</f>
        <v>44793.72</v>
      </c>
      <c r="C107" s="34">
        <f>SUM(C89+C92+C101)</f>
        <v>53089</v>
      </c>
      <c r="D107" s="34">
        <f t="shared" ref="D107" si="16">SUM(D89+D92+D101)</f>
        <v>45975.130000000005</v>
      </c>
      <c r="E107" s="34">
        <f>SUM(E89+E92+E101)</f>
        <v>12579.970000000001</v>
      </c>
      <c r="F107" s="24">
        <f t="shared" si="9"/>
        <v>28.084226985389922</v>
      </c>
      <c r="G107" s="47">
        <f t="shared" si="10"/>
        <v>27.362554494136287</v>
      </c>
    </row>
    <row r="108" spans="1:7" ht="15.75" thickBot="1" x14ac:dyDescent="0.3">
      <c r="A108" s="51" t="s">
        <v>88</v>
      </c>
      <c r="B108" s="52">
        <f>SUM(B106+B107)</f>
        <v>354809.75</v>
      </c>
      <c r="C108" s="52">
        <f>SUM(C106+C107)</f>
        <v>867479</v>
      </c>
      <c r="D108" s="52">
        <f t="shared" ref="D108:E108" si="17">SUM(D106+D107)</f>
        <v>863908.96</v>
      </c>
      <c r="E108" s="52">
        <f t="shared" si="17"/>
        <v>370801.54000000004</v>
      </c>
      <c r="F108" s="55">
        <f t="shared" si="9"/>
        <v>104.5071450263134</v>
      </c>
      <c r="G108" s="56">
        <f t="shared" si="10"/>
        <v>42.921367547802731</v>
      </c>
    </row>
    <row r="110" spans="1:7" x14ac:dyDescent="0.25">
      <c r="B110" s="14"/>
      <c r="C110" s="15"/>
      <c r="D110" s="14"/>
    </row>
    <row r="111" spans="1:7" x14ac:dyDescent="0.25">
      <c r="C111" s="124" t="s">
        <v>172</v>
      </c>
      <c r="D111" s="125"/>
    </row>
    <row r="112" spans="1:7" x14ac:dyDescent="0.25">
      <c r="B112" s="116"/>
    </row>
    <row r="113" spans="1:7" x14ac:dyDescent="0.25">
      <c r="A113" s="117"/>
      <c r="B113" s="119" t="s">
        <v>168</v>
      </c>
      <c r="C113" s="120" t="s">
        <v>167</v>
      </c>
      <c r="D113" s="120" t="s">
        <v>169</v>
      </c>
      <c r="E113" s="121" t="s">
        <v>166</v>
      </c>
      <c r="F113" s="120" t="s">
        <v>170</v>
      </c>
      <c r="G113" s="120" t="s">
        <v>171</v>
      </c>
    </row>
    <row r="114" spans="1:7" x14ac:dyDescent="0.25">
      <c r="A114" s="121" t="s">
        <v>159</v>
      </c>
      <c r="B114" s="118">
        <f>SUM(B115+B116)</f>
        <v>365488.07999999996</v>
      </c>
      <c r="C114" s="118">
        <f t="shared" ref="C114:E114" si="18">SUM(C115+C116)</f>
        <v>814390</v>
      </c>
      <c r="D114" s="118">
        <f t="shared" si="18"/>
        <v>800926.36</v>
      </c>
      <c r="E114" s="118">
        <f t="shared" si="18"/>
        <v>366395.83</v>
      </c>
      <c r="F114" s="118">
        <f>SUM(E114*100/B114)</f>
        <v>100.2483665130748</v>
      </c>
      <c r="G114" s="118">
        <f>SUM(E114*100/D114)</f>
        <v>45.746506582702558</v>
      </c>
    </row>
    <row r="115" spans="1:7" x14ac:dyDescent="0.25">
      <c r="A115" s="121" t="s">
        <v>160</v>
      </c>
      <c r="B115" s="118">
        <f>SUM(B38)</f>
        <v>365395.33999999997</v>
      </c>
      <c r="C115" s="118">
        <f t="shared" ref="C115:E115" si="19">SUM(C38)</f>
        <v>814390</v>
      </c>
      <c r="D115" s="118">
        <f t="shared" si="19"/>
        <v>800926.36</v>
      </c>
      <c r="E115" s="118">
        <f t="shared" si="19"/>
        <v>366395.83</v>
      </c>
      <c r="F115" s="118">
        <f t="shared" ref="F115:F120" si="20">SUM(E115*100/B115)</f>
        <v>100.27381027902545</v>
      </c>
      <c r="G115" s="118">
        <f t="shared" ref="G115:G120" si="21">SUM(E115*100/D115)</f>
        <v>45.746506582702558</v>
      </c>
    </row>
    <row r="116" spans="1:7" x14ac:dyDescent="0.25">
      <c r="A116" s="121" t="s">
        <v>161</v>
      </c>
      <c r="B116" s="118">
        <f>SUM(B39)</f>
        <v>92.74</v>
      </c>
      <c r="C116" s="118">
        <f t="shared" ref="C116:E116" si="22">SUM(C39)</f>
        <v>0</v>
      </c>
      <c r="D116" s="118">
        <f t="shared" si="22"/>
        <v>0</v>
      </c>
      <c r="E116" s="118">
        <f t="shared" si="22"/>
        <v>0</v>
      </c>
      <c r="F116" s="118">
        <f t="shared" si="20"/>
        <v>0</v>
      </c>
      <c r="G116" s="118">
        <v>0</v>
      </c>
    </row>
    <row r="117" spans="1:7" x14ac:dyDescent="0.25">
      <c r="A117" s="121" t="s">
        <v>162</v>
      </c>
      <c r="B117" s="118">
        <f>SUM(B118+B119)</f>
        <v>354809.75</v>
      </c>
      <c r="C117" s="118">
        <f t="shared" ref="C117:E117" si="23">SUM(C118+C119)</f>
        <v>867479</v>
      </c>
      <c r="D117" s="118">
        <f t="shared" si="23"/>
        <v>863908.96</v>
      </c>
      <c r="E117" s="118">
        <f t="shared" si="23"/>
        <v>370801.54000000004</v>
      </c>
      <c r="F117" s="118">
        <f t="shared" si="20"/>
        <v>104.5071450263134</v>
      </c>
      <c r="G117" s="118">
        <f t="shared" si="21"/>
        <v>42.921367547802724</v>
      </c>
    </row>
    <row r="118" spans="1:7" x14ac:dyDescent="0.25">
      <c r="A118" s="121" t="s">
        <v>163</v>
      </c>
      <c r="B118" s="118">
        <f>SUM(B106)</f>
        <v>310016.02999999997</v>
      </c>
      <c r="C118" s="118">
        <f t="shared" ref="C118:E118" si="24">SUM(C106)</f>
        <v>814390</v>
      </c>
      <c r="D118" s="118">
        <f t="shared" si="24"/>
        <v>817933.83</v>
      </c>
      <c r="E118" s="118">
        <f t="shared" si="24"/>
        <v>358221.57</v>
      </c>
      <c r="F118" s="118">
        <f t="shared" si="20"/>
        <v>115.54937014063435</v>
      </c>
      <c r="G118" s="118">
        <f t="shared" si="21"/>
        <v>43.79591072788859</v>
      </c>
    </row>
    <row r="119" spans="1:7" x14ac:dyDescent="0.25">
      <c r="A119" s="121" t="s">
        <v>164</v>
      </c>
      <c r="B119" s="118">
        <f>SUM(B107)</f>
        <v>44793.72</v>
      </c>
      <c r="C119" s="118">
        <f t="shared" ref="C119:E119" si="25">SUM(C107)</f>
        <v>53089</v>
      </c>
      <c r="D119" s="118">
        <f t="shared" si="25"/>
        <v>45975.130000000005</v>
      </c>
      <c r="E119" s="118">
        <f t="shared" si="25"/>
        <v>12579.970000000001</v>
      </c>
      <c r="F119" s="118">
        <f t="shared" si="20"/>
        <v>28.084226985389915</v>
      </c>
      <c r="G119" s="118">
        <f t="shared" si="21"/>
        <v>27.362554494136283</v>
      </c>
    </row>
    <row r="120" spans="1:7" x14ac:dyDescent="0.25">
      <c r="A120" s="121" t="s">
        <v>165</v>
      </c>
      <c r="B120" s="118">
        <f>SUM(B114-B117)</f>
        <v>10678.329999999958</v>
      </c>
      <c r="C120" s="118">
        <f t="shared" ref="C120:E120" si="26">SUM(C114-C117)</f>
        <v>-53089</v>
      </c>
      <c r="D120" s="118">
        <f t="shared" si="26"/>
        <v>-62982.599999999977</v>
      </c>
      <c r="E120" s="118">
        <f t="shared" si="26"/>
        <v>-4405.710000000021</v>
      </c>
      <c r="F120" s="118">
        <f t="shared" si="20"/>
        <v>-41.258417748843108</v>
      </c>
      <c r="G120" s="118">
        <f t="shared" si="21"/>
        <v>6.995122462394411</v>
      </c>
    </row>
    <row r="124" spans="1:7" x14ac:dyDescent="0.25">
      <c r="C124" s="124" t="s">
        <v>173</v>
      </c>
      <c r="D124" s="124"/>
    </row>
    <row r="126" spans="1:7" x14ac:dyDescent="0.25">
      <c r="A126" s="117"/>
      <c r="B126" s="119" t="s">
        <v>168</v>
      </c>
      <c r="C126" s="120" t="s">
        <v>167</v>
      </c>
      <c r="D126" s="120" t="s">
        <v>169</v>
      </c>
      <c r="E126" s="121" t="s">
        <v>166</v>
      </c>
      <c r="F126" s="120" t="s">
        <v>170</v>
      </c>
      <c r="G126" s="120" t="s">
        <v>171</v>
      </c>
    </row>
    <row r="127" spans="1:7" x14ac:dyDescent="0.25">
      <c r="A127" s="121" t="s">
        <v>176</v>
      </c>
      <c r="B127" s="122">
        <v>0</v>
      </c>
      <c r="C127" s="122">
        <v>0</v>
      </c>
      <c r="D127" s="122">
        <v>0</v>
      </c>
      <c r="E127" s="122">
        <v>0</v>
      </c>
      <c r="F127" s="122">
        <v>0</v>
      </c>
      <c r="G127" s="122">
        <v>0</v>
      </c>
    </row>
    <row r="128" spans="1:7" x14ac:dyDescent="0.25">
      <c r="A128" s="121" t="s">
        <v>174</v>
      </c>
      <c r="B128" s="122">
        <v>0</v>
      </c>
      <c r="C128" s="122">
        <v>0</v>
      </c>
      <c r="D128" s="122">
        <v>0</v>
      </c>
      <c r="E128" s="122">
        <v>0</v>
      </c>
      <c r="F128" s="122">
        <v>0</v>
      </c>
      <c r="G128" s="122">
        <v>0</v>
      </c>
    </row>
    <row r="129" spans="1:7" x14ac:dyDescent="0.25">
      <c r="A129" s="121" t="s">
        <v>175</v>
      </c>
      <c r="B129" s="122">
        <v>0</v>
      </c>
      <c r="C129" s="122">
        <v>0</v>
      </c>
      <c r="D129" s="122">
        <v>0</v>
      </c>
      <c r="E129" s="122">
        <v>0</v>
      </c>
      <c r="F129" s="122">
        <v>0</v>
      </c>
      <c r="G129" s="122">
        <v>0</v>
      </c>
    </row>
    <row r="133" spans="1:7" x14ac:dyDescent="0.25">
      <c r="B133" s="124" t="s">
        <v>177</v>
      </c>
      <c r="C133" s="125"/>
      <c r="D133" s="125"/>
      <c r="E133" s="125"/>
      <c r="F133" s="125"/>
    </row>
    <row r="135" spans="1:7" x14ac:dyDescent="0.25">
      <c r="A135" s="117"/>
      <c r="B135" s="119" t="s">
        <v>168</v>
      </c>
      <c r="C135" s="120" t="s">
        <v>167</v>
      </c>
      <c r="D135" s="120" t="s">
        <v>169</v>
      </c>
      <c r="E135" s="121" t="s">
        <v>166</v>
      </c>
      <c r="F135" s="120" t="s">
        <v>170</v>
      </c>
      <c r="G135" s="120" t="s">
        <v>171</v>
      </c>
    </row>
    <row r="136" spans="1:7" x14ac:dyDescent="0.25">
      <c r="A136" s="121" t="s">
        <v>178</v>
      </c>
      <c r="B136" s="118">
        <f>SUM(B120)</f>
        <v>10678.329999999958</v>
      </c>
      <c r="C136" s="118">
        <f t="shared" ref="C136:E136" si="27">SUM(C120)</f>
        <v>-53089</v>
      </c>
      <c r="D136" s="118">
        <f t="shared" si="27"/>
        <v>-62982.599999999977</v>
      </c>
      <c r="E136" s="118">
        <f t="shared" si="27"/>
        <v>-4405.710000000021</v>
      </c>
      <c r="F136" s="118">
        <f>SUM(E136*100/B136)</f>
        <v>-41.258417748843108</v>
      </c>
      <c r="G136" s="118">
        <f>SUM(E136*100/D136)</f>
        <v>6.995122462394411</v>
      </c>
    </row>
  </sheetData>
  <mergeCells count="6">
    <mergeCell ref="C2:D2"/>
    <mergeCell ref="C6:D6"/>
    <mergeCell ref="C111:D111"/>
    <mergeCell ref="C124:D124"/>
    <mergeCell ref="B133:F133"/>
    <mergeCell ref="C4:D4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9"/>
  <sheetViews>
    <sheetView workbookViewId="0">
      <selection activeCell="D22" sqref="D22"/>
    </sheetView>
  </sheetViews>
  <sheetFormatPr defaultRowHeight="15" x14ac:dyDescent="0.25"/>
  <cols>
    <col min="1" max="1" width="10.140625" customWidth="1"/>
    <col min="2" max="2" width="34.5703125" customWidth="1"/>
    <col min="3" max="3" width="27.5703125" customWidth="1"/>
    <col min="4" max="4" width="27.42578125" customWidth="1"/>
    <col min="5" max="5" width="22.7109375" customWidth="1"/>
    <col min="6" max="6" width="26.28515625" customWidth="1"/>
    <col min="7" max="7" width="11.42578125" customWidth="1"/>
    <col min="8" max="8" width="11.7109375" customWidth="1"/>
  </cols>
  <sheetData>
    <row r="2" spans="1:8" x14ac:dyDescent="0.25">
      <c r="A2" s="72"/>
      <c r="B2" s="72"/>
      <c r="C2" s="72"/>
      <c r="D2" s="73" t="s">
        <v>92</v>
      </c>
      <c r="E2" s="74"/>
      <c r="F2" s="75"/>
      <c r="G2" s="72"/>
      <c r="H2" s="72"/>
    </row>
    <row r="3" spans="1:8" x14ac:dyDescent="0.25">
      <c r="A3" s="72"/>
      <c r="B3" s="72"/>
      <c r="C3" s="126" t="s">
        <v>93</v>
      </c>
      <c r="D3" s="126"/>
      <c r="E3" s="126"/>
      <c r="F3" s="75"/>
      <c r="G3" s="72"/>
      <c r="H3" s="72"/>
    </row>
    <row r="4" spans="1:8" ht="15.75" thickBot="1" x14ac:dyDescent="0.3">
      <c r="A4" s="72"/>
      <c r="B4" s="72"/>
      <c r="C4" s="72"/>
      <c r="D4" s="72"/>
      <c r="E4" s="72"/>
      <c r="F4" s="72"/>
      <c r="G4" s="72"/>
      <c r="H4" s="72"/>
    </row>
    <row r="5" spans="1:8" ht="26.25" thickBot="1" x14ac:dyDescent="0.3">
      <c r="A5" s="76" t="s">
        <v>94</v>
      </c>
      <c r="B5" s="77" t="s">
        <v>95</v>
      </c>
      <c r="C5" s="67" t="s">
        <v>153</v>
      </c>
      <c r="D5" s="78" t="s">
        <v>111</v>
      </c>
      <c r="E5" s="79" t="s">
        <v>112</v>
      </c>
      <c r="F5" s="80" t="s">
        <v>113</v>
      </c>
      <c r="G5" s="81" t="s">
        <v>121</v>
      </c>
      <c r="H5" s="67" t="s">
        <v>122</v>
      </c>
    </row>
    <row r="6" spans="1:8" ht="15.75" thickBot="1" x14ac:dyDescent="0.3">
      <c r="A6" s="82"/>
      <c r="B6" s="83"/>
      <c r="C6" s="84">
        <v>1</v>
      </c>
      <c r="D6" s="85">
        <v>2</v>
      </c>
      <c r="E6" s="86">
        <v>3</v>
      </c>
      <c r="F6" s="87">
        <v>4</v>
      </c>
      <c r="G6" s="88">
        <v>5</v>
      </c>
      <c r="H6" s="89">
        <v>6</v>
      </c>
    </row>
    <row r="7" spans="1:8" x14ac:dyDescent="0.25">
      <c r="A7" s="96">
        <v>1</v>
      </c>
      <c r="B7" s="97" t="s">
        <v>100</v>
      </c>
      <c r="C7" s="98"/>
      <c r="D7" s="93"/>
      <c r="E7" s="93"/>
      <c r="F7" s="93"/>
      <c r="G7" s="94"/>
      <c r="H7" s="95"/>
    </row>
    <row r="8" spans="1:8" x14ac:dyDescent="0.25">
      <c r="A8" s="90"/>
      <c r="B8" s="91" t="s">
        <v>96</v>
      </c>
      <c r="C8" s="92">
        <v>0</v>
      </c>
      <c r="D8" s="93">
        <v>0</v>
      </c>
      <c r="E8" s="93">
        <v>4550</v>
      </c>
      <c r="F8" s="93">
        <v>2141.63</v>
      </c>
      <c r="G8" s="94">
        <v>0</v>
      </c>
      <c r="H8" s="95">
        <f t="shared" ref="H8:H9" si="0">SUM(F8/E8*100)</f>
        <v>47.068791208791211</v>
      </c>
    </row>
    <row r="9" spans="1:8" x14ac:dyDescent="0.25">
      <c r="A9" s="90"/>
      <c r="B9" s="91" t="s">
        <v>97</v>
      </c>
      <c r="C9" s="92">
        <v>0</v>
      </c>
      <c r="D9" s="93">
        <v>0</v>
      </c>
      <c r="E9" s="93">
        <v>4550</v>
      </c>
      <c r="F9" s="93">
        <v>2141.63</v>
      </c>
      <c r="G9" s="94">
        <v>0</v>
      </c>
      <c r="H9" s="95">
        <f t="shared" si="0"/>
        <v>47.068791208791211</v>
      </c>
    </row>
    <row r="10" spans="1:8" x14ac:dyDescent="0.25">
      <c r="A10" s="90"/>
      <c r="B10" s="91" t="s">
        <v>98</v>
      </c>
      <c r="C10" s="92">
        <v>0</v>
      </c>
      <c r="D10" s="92">
        <f t="shared" ref="D10:F10" si="1">SUM(D8-D9)</f>
        <v>0</v>
      </c>
      <c r="E10" s="92">
        <f t="shared" si="1"/>
        <v>0</v>
      </c>
      <c r="F10" s="92">
        <f t="shared" si="1"/>
        <v>0</v>
      </c>
      <c r="G10" s="94">
        <v>0</v>
      </c>
      <c r="H10" s="95">
        <v>0</v>
      </c>
    </row>
    <row r="11" spans="1:8" x14ac:dyDescent="0.25">
      <c r="A11" s="96">
        <v>3</v>
      </c>
      <c r="B11" s="97" t="s">
        <v>99</v>
      </c>
      <c r="C11" s="98"/>
      <c r="D11" s="93"/>
      <c r="E11" s="93"/>
      <c r="F11" s="93"/>
      <c r="G11" s="94"/>
      <c r="H11" s="95"/>
    </row>
    <row r="12" spans="1:8" x14ac:dyDescent="0.25">
      <c r="A12" s="90"/>
      <c r="B12" s="91" t="s">
        <v>96</v>
      </c>
      <c r="C12" s="92">
        <v>4002.04</v>
      </c>
      <c r="D12" s="93">
        <v>18716</v>
      </c>
      <c r="E12" s="93">
        <v>20112.37</v>
      </c>
      <c r="F12" s="93">
        <v>65.849999999999994</v>
      </c>
      <c r="G12" s="94">
        <f t="shared" ref="G12:G29" si="2">SUM(F12/C12*100)</f>
        <v>1.6454108404713594</v>
      </c>
      <c r="H12" s="95">
        <f t="shared" ref="H12:H29" si="3">SUM(F12/E12*100)</f>
        <v>0.32741044441803724</v>
      </c>
    </row>
    <row r="13" spans="1:8" x14ac:dyDescent="0.25">
      <c r="A13" s="90"/>
      <c r="B13" s="91" t="s">
        <v>97</v>
      </c>
      <c r="C13" s="92">
        <v>50.43</v>
      </c>
      <c r="D13" s="93">
        <v>18716</v>
      </c>
      <c r="E13" s="93">
        <v>33939.089999999997</v>
      </c>
      <c r="F13" s="93">
        <v>4999.79</v>
      </c>
      <c r="G13" s="94">
        <f t="shared" si="2"/>
        <v>9914.3168748760654</v>
      </c>
      <c r="H13" s="95">
        <f t="shared" si="3"/>
        <v>14.731656034383953</v>
      </c>
    </row>
    <row r="14" spans="1:8" x14ac:dyDescent="0.25">
      <c r="A14" s="90"/>
      <c r="B14" s="91" t="s">
        <v>98</v>
      </c>
      <c r="C14" s="92">
        <f>SUM(C12-C13)</f>
        <v>3951.61</v>
      </c>
      <c r="D14" s="92">
        <f t="shared" ref="D14:F14" si="4">SUM(D12-D13)</f>
        <v>0</v>
      </c>
      <c r="E14" s="92">
        <f t="shared" si="4"/>
        <v>-13826.719999999998</v>
      </c>
      <c r="F14" s="92">
        <f t="shared" si="4"/>
        <v>-4933.9399999999996</v>
      </c>
      <c r="G14" s="94">
        <f t="shared" si="2"/>
        <v>-124.85898152904764</v>
      </c>
      <c r="H14" s="95">
        <f t="shared" si="3"/>
        <v>35.684095721906573</v>
      </c>
    </row>
    <row r="15" spans="1:8" x14ac:dyDescent="0.25">
      <c r="A15" s="96">
        <v>4</v>
      </c>
      <c r="B15" s="97" t="s">
        <v>101</v>
      </c>
      <c r="C15" s="98"/>
      <c r="D15" s="93"/>
      <c r="E15" s="93"/>
      <c r="F15" s="93"/>
      <c r="G15" s="94">
        <v>0</v>
      </c>
      <c r="H15" s="95">
        <v>0</v>
      </c>
    </row>
    <row r="16" spans="1:8" x14ac:dyDescent="0.25">
      <c r="A16" s="90"/>
      <c r="B16" s="91" t="s">
        <v>96</v>
      </c>
      <c r="C16" s="92">
        <v>71753.06</v>
      </c>
      <c r="D16" s="93">
        <v>136800</v>
      </c>
      <c r="E16" s="93">
        <v>127102.39999999999</v>
      </c>
      <c r="F16" s="93">
        <v>75435.520000000004</v>
      </c>
      <c r="G16" s="94">
        <f t="shared" si="2"/>
        <v>105.13212955656526</v>
      </c>
      <c r="H16" s="95">
        <f t="shared" si="3"/>
        <v>59.35019323002556</v>
      </c>
    </row>
    <row r="17" spans="1:8" x14ac:dyDescent="0.25">
      <c r="A17" s="90"/>
      <c r="B17" s="91" t="s">
        <v>97</v>
      </c>
      <c r="C17" s="92">
        <v>77940.42</v>
      </c>
      <c r="D17" s="93">
        <v>189889</v>
      </c>
      <c r="E17" s="93">
        <v>176258.28</v>
      </c>
      <c r="F17" s="93">
        <v>74513.69</v>
      </c>
      <c r="G17" s="94">
        <f t="shared" si="2"/>
        <v>95.603398082791969</v>
      </c>
      <c r="H17" s="95">
        <f t="shared" si="3"/>
        <v>42.275284883070455</v>
      </c>
    </row>
    <row r="18" spans="1:8" x14ac:dyDescent="0.25">
      <c r="A18" s="90"/>
      <c r="B18" s="91" t="s">
        <v>98</v>
      </c>
      <c r="C18" s="92">
        <f>SUM(C16-C17)</f>
        <v>-6187.3600000000006</v>
      </c>
      <c r="D18" s="92">
        <f t="shared" ref="D18:F18" si="5">SUM(D16-D17)</f>
        <v>-53089</v>
      </c>
      <c r="E18" s="92">
        <f>SUM(E16-E17)</f>
        <v>-49155.880000000005</v>
      </c>
      <c r="F18" s="92">
        <f t="shared" si="5"/>
        <v>921.83000000000175</v>
      </c>
      <c r="G18" s="94">
        <f t="shared" si="2"/>
        <v>-14.898599725892813</v>
      </c>
      <c r="H18" s="95">
        <f t="shared" si="3"/>
        <v>-1.8753199006914363</v>
      </c>
    </row>
    <row r="19" spans="1:8" x14ac:dyDescent="0.25">
      <c r="A19" s="96">
        <v>5</v>
      </c>
      <c r="B19" s="97" t="s">
        <v>100</v>
      </c>
      <c r="C19" s="98"/>
      <c r="D19" s="93"/>
      <c r="E19" s="93"/>
      <c r="F19" s="93"/>
      <c r="G19" s="94">
        <v>0</v>
      </c>
      <c r="H19" s="95">
        <v>0</v>
      </c>
    </row>
    <row r="20" spans="1:8" x14ac:dyDescent="0.25">
      <c r="A20" s="90"/>
      <c r="B20" s="91" t="s">
        <v>96</v>
      </c>
      <c r="C20" s="92">
        <v>289640.24</v>
      </c>
      <c r="D20" s="93">
        <v>658874</v>
      </c>
      <c r="E20" s="93">
        <v>649161.59</v>
      </c>
      <c r="F20" s="93">
        <v>288752.83</v>
      </c>
      <c r="G20" s="94">
        <f t="shared" si="2"/>
        <v>99.693616467104164</v>
      </c>
      <c r="H20" s="95">
        <f t="shared" si="3"/>
        <v>44.480886492375497</v>
      </c>
    </row>
    <row r="21" spans="1:8" x14ac:dyDescent="0.25">
      <c r="A21" s="90"/>
      <c r="B21" s="91" t="s">
        <v>97</v>
      </c>
      <c r="C21" s="92">
        <v>276818.90000000002</v>
      </c>
      <c r="D21" s="93">
        <v>658874</v>
      </c>
      <c r="E21" s="93">
        <v>649161.59</v>
      </c>
      <c r="F21" s="93">
        <v>289146.43</v>
      </c>
      <c r="G21" s="94">
        <f t="shared" si="2"/>
        <v>104.4532833560136</v>
      </c>
      <c r="H21" s="95">
        <f t="shared" si="3"/>
        <v>44.541518545482646</v>
      </c>
    </row>
    <row r="22" spans="1:8" x14ac:dyDescent="0.25">
      <c r="A22" s="90"/>
      <c r="B22" s="91" t="s">
        <v>98</v>
      </c>
      <c r="C22" s="92">
        <f>SUM(C20-C21)</f>
        <v>12821.339999999967</v>
      </c>
      <c r="D22" s="92">
        <f t="shared" ref="D22:F22" si="6">SUM(D20-D21)</f>
        <v>0</v>
      </c>
      <c r="E22" s="92">
        <f t="shared" si="6"/>
        <v>0</v>
      </c>
      <c r="F22" s="92">
        <f t="shared" si="6"/>
        <v>-393.59999999997672</v>
      </c>
      <c r="G22" s="94">
        <f>SUM(F22/C22*100)</f>
        <v>-3.069881931217624</v>
      </c>
      <c r="H22" s="95">
        <v>0</v>
      </c>
    </row>
    <row r="23" spans="1:8" x14ac:dyDescent="0.25">
      <c r="A23" s="96">
        <v>7</v>
      </c>
      <c r="B23" s="97" t="s">
        <v>123</v>
      </c>
      <c r="C23" s="98"/>
      <c r="D23" s="93"/>
      <c r="E23" s="93"/>
      <c r="F23" s="93"/>
      <c r="G23" s="94">
        <v>0</v>
      </c>
      <c r="H23" s="95">
        <v>0</v>
      </c>
    </row>
    <row r="24" spans="1:8" x14ac:dyDescent="0.25">
      <c r="A24" s="90"/>
      <c r="B24" s="91" t="s">
        <v>96</v>
      </c>
      <c r="C24" s="92">
        <v>92.74</v>
      </c>
      <c r="D24" s="93">
        <v>0</v>
      </c>
      <c r="E24" s="93">
        <v>0</v>
      </c>
      <c r="F24" s="93">
        <v>0</v>
      </c>
      <c r="G24" s="94">
        <f t="shared" si="2"/>
        <v>0</v>
      </c>
      <c r="H24" s="95">
        <v>0</v>
      </c>
    </row>
    <row r="25" spans="1:8" x14ac:dyDescent="0.25">
      <c r="A25" s="90"/>
      <c r="B25" s="91" t="s">
        <v>97</v>
      </c>
      <c r="C25" s="92">
        <v>0</v>
      </c>
      <c r="D25" s="93">
        <v>0</v>
      </c>
      <c r="E25" s="93">
        <v>0</v>
      </c>
      <c r="F25" s="93">
        <v>0</v>
      </c>
      <c r="G25" s="94">
        <v>0</v>
      </c>
      <c r="H25" s="95">
        <v>0</v>
      </c>
    </row>
    <row r="26" spans="1:8" x14ac:dyDescent="0.25">
      <c r="A26" s="99"/>
      <c r="B26" s="100" t="s">
        <v>98</v>
      </c>
      <c r="C26" s="92">
        <f>SUM(C24-C25)</f>
        <v>92.74</v>
      </c>
      <c r="D26" s="101">
        <v>0</v>
      </c>
      <c r="E26" s="101">
        <v>0</v>
      </c>
      <c r="F26" s="101">
        <f>SUM(F24-F25)</f>
        <v>0</v>
      </c>
      <c r="G26" s="94">
        <f t="shared" si="2"/>
        <v>0</v>
      </c>
      <c r="H26" s="95">
        <v>0</v>
      </c>
    </row>
    <row r="27" spans="1:8" x14ac:dyDescent="0.25">
      <c r="A27" s="102"/>
      <c r="B27" s="103" t="s">
        <v>102</v>
      </c>
      <c r="C27" s="98">
        <f>SUM(+C12+C16+C20+C24)</f>
        <v>365488.07999999996</v>
      </c>
      <c r="D27" s="98">
        <f t="shared" ref="D27" si="7">SUM(+D12+D16+D20+D24)</f>
        <v>814390</v>
      </c>
      <c r="E27" s="98">
        <f>SUM(+E12+E16+E20+E24+E8)</f>
        <v>800926.36</v>
      </c>
      <c r="F27" s="98">
        <f>SUM(+F12+F16+F20+F24+F8)</f>
        <v>366395.83</v>
      </c>
      <c r="G27" s="104">
        <f t="shared" si="2"/>
        <v>100.2483665130748</v>
      </c>
      <c r="H27" s="105">
        <f t="shared" si="3"/>
        <v>45.746506582702565</v>
      </c>
    </row>
    <row r="28" spans="1:8" x14ac:dyDescent="0.25">
      <c r="A28" s="102"/>
      <c r="B28" s="103" t="s">
        <v>103</v>
      </c>
      <c r="C28" s="98">
        <f>SUM(C13+C17+C21+C25)</f>
        <v>354809.75</v>
      </c>
      <c r="D28" s="98">
        <f t="shared" ref="D28" si="8">SUM(D13+D17+D21+D25)</f>
        <v>867479</v>
      </c>
      <c r="E28" s="98">
        <f>SUM(E13+E17+E21+E25+E9)</f>
        <v>863908.96</v>
      </c>
      <c r="F28" s="98">
        <f>SUM(F13+F17+F21+F25+F9)</f>
        <v>370801.54</v>
      </c>
      <c r="G28" s="104">
        <f t="shared" si="2"/>
        <v>104.5071450263134</v>
      </c>
      <c r="H28" s="105">
        <f t="shared" si="3"/>
        <v>42.921367547802717</v>
      </c>
    </row>
    <row r="29" spans="1:8" x14ac:dyDescent="0.25">
      <c r="A29" s="102"/>
      <c r="B29" s="103" t="s">
        <v>98</v>
      </c>
      <c r="C29" s="98">
        <f>SUM(C14+C18+C22+C26)</f>
        <v>10678.329999999967</v>
      </c>
      <c r="D29" s="98">
        <f t="shared" ref="D29:F29" si="9">SUM(D14+D18+D22+D26)</f>
        <v>-53089</v>
      </c>
      <c r="E29" s="98">
        <f t="shared" si="9"/>
        <v>-62982.600000000006</v>
      </c>
      <c r="F29" s="98">
        <f t="shared" si="9"/>
        <v>-4405.7099999999746</v>
      </c>
      <c r="G29" s="104">
        <f t="shared" si="2"/>
        <v>-41.258417748842639</v>
      </c>
      <c r="H29" s="105">
        <f t="shared" si="3"/>
        <v>6.9951224623943347</v>
      </c>
    </row>
  </sheetData>
  <mergeCells count="1">
    <mergeCell ref="C3:E3"/>
  </mergeCells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56"/>
  <sheetViews>
    <sheetView tabSelected="1" topLeftCell="A130" workbookViewId="0">
      <selection activeCell="D48" sqref="D48"/>
    </sheetView>
  </sheetViews>
  <sheetFormatPr defaultRowHeight="15" x14ac:dyDescent="0.25"/>
  <cols>
    <col min="1" max="1" width="50.5703125" customWidth="1"/>
    <col min="2" max="2" width="29" customWidth="1"/>
    <col min="3" max="3" width="34.140625" customWidth="1"/>
    <col min="4" max="4" width="20.28515625" customWidth="1"/>
    <col min="5" max="5" width="10.7109375" customWidth="1"/>
  </cols>
  <sheetData>
    <row r="2" spans="1:4" x14ac:dyDescent="0.25">
      <c r="A2" s="123" t="s">
        <v>124</v>
      </c>
      <c r="B2" s="123"/>
      <c r="C2" s="123"/>
    </row>
    <row r="3" spans="1:4" x14ac:dyDescent="0.25">
      <c r="A3" s="123" t="s">
        <v>155</v>
      </c>
      <c r="B3" s="123"/>
      <c r="C3" s="123"/>
    </row>
    <row r="4" spans="1:4" x14ac:dyDescent="0.25">
      <c r="A4" s="127" t="s">
        <v>125</v>
      </c>
      <c r="B4" s="127"/>
      <c r="C4" s="127"/>
    </row>
    <row r="5" spans="1:4" ht="15.75" thickBot="1" x14ac:dyDescent="0.3">
      <c r="A5" s="106"/>
      <c r="B5" s="106"/>
      <c r="C5" s="106"/>
    </row>
    <row r="6" spans="1:4" ht="26.25" thickBot="1" x14ac:dyDescent="0.3">
      <c r="A6" s="107" t="s">
        <v>0</v>
      </c>
      <c r="B6" s="107" t="s">
        <v>126</v>
      </c>
      <c r="C6" s="107" t="s">
        <v>127</v>
      </c>
      <c r="D6" s="108" t="s">
        <v>128</v>
      </c>
    </row>
    <row r="7" spans="1:4" x14ac:dyDescent="0.25">
      <c r="A7" s="16" t="s">
        <v>129</v>
      </c>
      <c r="B7" s="17">
        <f>SUM(B8)</f>
        <v>863908.96000000008</v>
      </c>
      <c r="C7" s="17">
        <f>SUM(C8)</f>
        <v>370801.54000000004</v>
      </c>
      <c r="D7" s="17">
        <f>SUM(C7/B7*100)</f>
        <v>42.921367547802724</v>
      </c>
    </row>
    <row r="8" spans="1:4" x14ac:dyDescent="0.25">
      <c r="A8" s="18" t="s">
        <v>130</v>
      </c>
      <c r="B8" s="19">
        <f>SUM(B9)</f>
        <v>863908.96000000008</v>
      </c>
      <c r="C8" s="19">
        <f>SUM(C9)</f>
        <v>370801.54000000004</v>
      </c>
      <c r="D8" s="17">
        <f t="shared" ref="D8:D46" si="0">SUM(C8/B8*100)</f>
        <v>42.921367547802724</v>
      </c>
    </row>
    <row r="9" spans="1:4" x14ac:dyDescent="0.25">
      <c r="A9" s="18" t="s">
        <v>131</v>
      </c>
      <c r="B9" s="19">
        <f>SUM(B10+B48+B76+B145+B40)</f>
        <v>863908.96000000008</v>
      </c>
      <c r="C9" s="19">
        <f>SUM(C10+C48+C76+C145+C40)</f>
        <v>370801.54000000004</v>
      </c>
      <c r="D9" s="17">
        <f t="shared" si="0"/>
        <v>42.921367547802724</v>
      </c>
    </row>
    <row r="10" spans="1:4" x14ac:dyDescent="0.25">
      <c r="A10" s="16" t="s">
        <v>132</v>
      </c>
      <c r="B10" s="17">
        <f>SUM(B14+B25+B32)</f>
        <v>158087.20000000001</v>
      </c>
      <c r="C10" s="17">
        <f>SUM(C14+C25+C32)</f>
        <v>71386.429999999993</v>
      </c>
      <c r="D10" s="17">
        <f t="shared" si="0"/>
        <v>45.156363070507915</v>
      </c>
    </row>
    <row r="11" spans="1:4" ht="26.25" x14ac:dyDescent="0.25">
      <c r="A11" s="18" t="s">
        <v>133</v>
      </c>
      <c r="B11" s="19">
        <f t="shared" ref="B11:C14" si="1">SUM(B12)</f>
        <v>26000</v>
      </c>
      <c r="C11" s="19">
        <f t="shared" si="1"/>
        <v>8317.07</v>
      </c>
      <c r="D11" s="17">
        <f t="shared" si="0"/>
        <v>31.988730769230767</v>
      </c>
    </row>
    <row r="12" spans="1:4" x14ac:dyDescent="0.25">
      <c r="A12" s="18" t="s">
        <v>134</v>
      </c>
      <c r="B12" s="19">
        <f t="shared" si="1"/>
        <v>26000</v>
      </c>
      <c r="C12" s="19">
        <f t="shared" si="1"/>
        <v>8317.07</v>
      </c>
      <c r="D12" s="17">
        <f t="shared" si="0"/>
        <v>31.988730769230767</v>
      </c>
    </row>
    <row r="13" spans="1:4" x14ac:dyDescent="0.25">
      <c r="A13" s="18" t="s">
        <v>135</v>
      </c>
      <c r="B13" s="19">
        <f t="shared" si="1"/>
        <v>26000</v>
      </c>
      <c r="C13" s="19">
        <f>SUM(C14)</f>
        <v>8317.07</v>
      </c>
      <c r="D13" s="17">
        <f t="shared" si="0"/>
        <v>31.988730769230767</v>
      </c>
    </row>
    <row r="14" spans="1:4" x14ac:dyDescent="0.25">
      <c r="A14" s="16" t="s">
        <v>80</v>
      </c>
      <c r="B14" s="17">
        <f t="shared" si="1"/>
        <v>26000</v>
      </c>
      <c r="C14" s="17">
        <f t="shared" si="1"/>
        <v>8317.07</v>
      </c>
      <c r="D14" s="17">
        <f t="shared" si="0"/>
        <v>31.988730769230767</v>
      </c>
    </row>
    <row r="15" spans="1:4" x14ac:dyDescent="0.25">
      <c r="A15" s="16" t="s">
        <v>37</v>
      </c>
      <c r="B15" s="17">
        <f>SUM(B16+B18)</f>
        <v>26000</v>
      </c>
      <c r="C15" s="17">
        <f>SUM(C16+C18)</f>
        <v>8317.07</v>
      </c>
      <c r="D15" s="17">
        <f t="shared" si="0"/>
        <v>31.988730769230767</v>
      </c>
    </row>
    <row r="16" spans="1:4" x14ac:dyDescent="0.25">
      <c r="A16" s="16" t="s">
        <v>38</v>
      </c>
      <c r="B16" s="17">
        <v>16572.04</v>
      </c>
      <c r="C16" s="17">
        <f>SUM(C17)</f>
        <v>7606.27</v>
      </c>
      <c r="D16" s="17">
        <f t="shared" si="0"/>
        <v>45.898211686672255</v>
      </c>
    </row>
    <row r="17" spans="1:4" ht="26.25" x14ac:dyDescent="0.25">
      <c r="A17" s="18" t="s">
        <v>40</v>
      </c>
      <c r="B17" s="18"/>
      <c r="C17" s="19">
        <v>7606.27</v>
      </c>
      <c r="D17" s="17">
        <v>0</v>
      </c>
    </row>
    <row r="18" spans="1:4" x14ac:dyDescent="0.25">
      <c r="A18" s="16" t="s">
        <v>50</v>
      </c>
      <c r="B18" s="17">
        <v>9427.9599999999991</v>
      </c>
      <c r="C18" s="17">
        <f>SUM(C19+C20+C21)</f>
        <v>710.8</v>
      </c>
      <c r="D18" s="17">
        <f t="shared" si="0"/>
        <v>7.5392767894645285</v>
      </c>
    </row>
    <row r="19" spans="1:4" x14ac:dyDescent="0.25">
      <c r="A19" s="18" t="s">
        <v>52</v>
      </c>
      <c r="B19" s="18"/>
      <c r="C19" s="19">
        <v>402.95</v>
      </c>
      <c r="D19" s="17">
        <v>0</v>
      </c>
    </row>
    <row r="20" spans="1:4" x14ac:dyDescent="0.25">
      <c r="A20" s="18" t="s">
        <v>54</v>
      </c>
      <c r="B20" s="18"/>
      <c r="C20" s="19">
        <v>0</v>
      </c>
      <c r="D20" s="17">
        <v>0</v>
      </c>
    </row>
    <row r="21" spans="1:4" x14ac:dyDescent="0.25">
      <c r="A21" s="18" t="s">
        <v>56</v>
      </c>
      <c r="B21" s="18"/>
      <c r="C21" s="19">
        <v>307.85000000000002</v>
      </c>
      <c r="D21" s="17">
        <v>0</v>
      </c>
    </row>
    <row r="22" spans="1:4" x14ac:dyDescent="0.25">
      <c r="A22" s="18" t="s">
        <v>136</v>
      </c>
      <c r="B22" s="19">
        <f t="shared" ref="B22:C26" si="2">SUM(B23)</f>
        <v>5000</v>
      </c>
      <c r="C22" s="19">
        <f t="shared" si="2"/>
        <v>450</v>
      </c>
      <c r="D22" s="17">
        <f t="shared" si="0"/>
        <v>9</v>
      </c>
    </row>
    <row r="23" spans="1:4" x14ac:dyDescent="0.25">
      <c r="A23" s="18" t="s">
        <v>134</v>
      </c>
      <c r="B23" s="19">
        <f t="shared" si="2"/>
        <v>5000</v>
      </c>
      <c r="C23" s="19">
        <f t="shared" si="2"/>
        <v>450</v>
      </c>
      <c r="D23" s="17">
        <f t="shared" si="0"/>
        <v>9</v>
      </c>
    </row>
    <row r="24" spans="1:4" x14ac:dyDescent="0.25">
      <c r="A24" s="18" t="s">
        <v>135</v>
      </c>
      <c r="B24" s="19">
        <f t="shared" si="2"/>
        <v>5000</v>
      </c>
      <c r="C24" s="19">
        <f t="shared" si="2"/>
        <v>450</v>
      </c>
      <c r="D24" s="17">
        <f t="shared" si="0"/>
        <v>9</v>
      </c>
    </row>
    <row r="25" spans="1:4" x14ac:dyDescent="0.25">
      <c r="A25" s="16" t="s">
        <v>80</v>
      </c>
      <c r="B25" s="17">
        <f t="shared" si="2"/>
        <v>5000</v>
      </c>
      <c r="C25" s="17">
        <f t="shared" si="2"/>
        <v>450</v>
      </c>
      <c r="D25" s="17">
        <f t="shared" si="0"/>
        <v>9</v>
      </c>
    </row>
    <row r="26" spans="1:4" x14ac:dyDescent="0.25">
      <c r="A26" s="16" t="s">
        <v>37</v>
      </c>
      <c r="B26" s="17">
        <f t="shared" si="2"/>
        <v>5000</v>
      </c>
      <c r="C26" s="17">
        <f t="shared" si="2"/>
        <v>450</v>
      </c>
      <c r="D26" s="17">
        <f t="shared" si="0"/>
        <v>9</v>
      </c>
    </row>
    <row r="27" spans="1:4" x14ac:dyDescent="0.25">
      <c r="A27" s="16" t="s">
        <v>50</v>
      </c>
      <c r="B27" s="17">
        <v>5000</v>
      </c>
      <c r="C27" s="17">
        <f>SUM(C28)</f>
        <v>450</v>
      </c>
      <c r="D27" s="17">
        <f t="shared" si="0"/>
        <v>9</v>
      </c>
    </row>
    <row r="28" spans="1:4" x14ac:dyDescent="0.25">
      <c r="A28" s="18" t="s">
        <v>52</v>
      </c>
      <c r="B28" s="18"/>
      <c r="C28" s="19">
        <v>450</v>
      </c>
      <c r="D28" s="17">
        <v>0</v>
      </c>
    </row>
    <row r="29" spans="1:4" x14ac:dyDescent="0.25">
      <c r="A29" s="18" t="s">
        <v>137</v>
      </c>
      <c r="B29" s="19">
        <f t="shared" ref="B29:C31" si="3">SUM(B30)</f>
        <v>127087.2</v>
      </c>
      <c r="C29" s="19">
        <f t="shared" si="3"/>
        <v>62619.360000000001</v>
      </c>
      <c r="D29" s="17">
        <f t="shared" si="0"/>
        <v>49.272751307763492</v>
      </c>
    </row>
    <row r="30" spans="1:4" x14ac:dyDescent="0.25">
      <c r="A30" s="18" t="s">
        <v>134</v>
      </c>
      <c r="B30" s="19">
        <f t="shared" si="3"/>
        <v>127087.2</v>
      </c>
      <c r="C30" s="19">
        <f t="shared" si="3"/>
        <v>62619.360000000001</v>
      </c>
      <c r="D30" s="17">
        <f t="shared" si="0"/>
        <v>49.272751307763492</v>
      </c>
    </row>
    <row r="31" spans="1:4" x14ac:dyDescent="0.25">
      <c r="A31" s="18" t="s">
        <v>135</v>
      </c>
      <c r="B31" s="19">
        <f t="shared" si="3"/>
        <v>127087.2</v>
      </c>
      <c r="C31" s="19">
        <f t="shared" si="3"/>
        <v>62619.360000000001</v>
      </c>
      <c r="D31" s="17">
        <f t="shared" si="0"/>
        <v>49.272751307763492</v>
      </c>
    </row>
    <row r="32" spans="1:4" x14ac:dyDescent="0.25">
      <c r="A32" s="16" t="s">
        <v>80</v>
      </c>
      <c r="B32" s="17">
        <f>SUM(B33+B38)</f>
        <v>127087.2</v>
      </c>
      <c r="C32" s="17">
        <f>SUM(C33+C38)</f>
        <v>62619.360000000001</v>
      </c>
      <c r="D32" s="17">
        <f t="shared" si="0"/>
        <v>49.272751307763492</v>
      </c>
    </row>
    <row r="33" spans="1:4" x14ac:dyDescent="0.25">
      <c r="A33" s="16" t="s">
        <v>37</v>
      </c>
      <c r="B33" s="17">
        <f>SUM(B34)</f>
        <v>126014.64</v>
      </c>
      <c r="C33" s="17">
        <f>SUM(C34)</f>
        <v>61546.8</v>
      </c>
      <c r="D33" s="17">
        <f t="shared" si="0"/>
        <v>48.840991808570813</v>
      </c>
    </row>
    <row r="34" spans="1:4" x14ac:dyDescent="0.25">
      <c r="A34" s="16" t="s">
        <v>43</v>
      </c>
      <c r="B34" s="17">
        <v>126014.64</v>
      </c>
      <c r="C34" s="17">
        <f>SUM(C35+C36+C37)</f>
        <v>61546.8</v>
      </c>
      <c r="D34" s="17">
        <f t="shared" si="0"/>
        <v>48.840991808570813</v>
      </c>
    </row>
    <row r="35" spans="1:4" x14ac:dyDescent="0.25">
      <c r="A35" s="18" t="s">
        <v>44</v>
      </c>
      <c r="B35" s="18"/>
      <c r="C35" s="19">
        <v>5192.1899999999996</v>
      </c>
      <c r="D35" s="17">
        <v>0</v>
      </c>
    </row>
    <row r="36" spans="1:4" x14ac:dyDescent="0.25">
      <c r="A36" s="18" t="s">
        <v>45</v>
      </c>
      <c r="B36" s="18"/>
      <c r="C36" s="19">
        <v>56354.61</v>
      </c>
      <c r="D36" s="17">
        <v>0</v>
      </c>
    </row>
    <row r="37" spans="1:4" x14ac:dyDescent="0.25">
      <c r="A37" s="18" t="s">
        <v>46</v>
      </c>
      <c r="B37" s="18"/>
      <c r="C37" s="19">
        <v>0</v>
      </c>
      <c r="D37" s="17">
        <v>0</v>
      </c>
    </row>
    <row r="38" spans="1:4" x14ac:dyDescent="0.25">
      <c r="A38" s="16" t="s">
        <v>50</v>
      </c>
      <c r="B38" s="17">
        <v>1072.56</v>
      </c>
      <c r="C38" s="17">
        <f>SUM(C39)</f>
        <v>1072.56</v>
      </c>
      <c r="D38" s="17">
        <f t="shared" si="0"/>
        <v>100</v>
      </c>
    </row>
    <row r="39" spans="1:4" x14ac:dyDescent="0.25">
      <c r="A39" s="18" t="s">
        <v>54</v>
      </c>
      <c r="B39" s="18"/>
      <c r="C39" s="19">
        <v>1072.56</v>
      </c>
      <c r="D39" s="17">
        <v>0</v>
      </c>
    </row>
    <row r="40" spans="1:4" x14ac:dyDescent="0.25">
      <c r="A40" s="16" t="s">
        <v>142</v>
      </c>
      <c r="B40" s="109">
        <f>SUM(B44)</f>
        <v>4550</v>
      </c>
      <c r="C40" s="110">
        <f>SUM(C44)</f>
        <v>2141.63</v>
      </c>
      <c r="D40" s="17">
        <f t="shared" si="0"/>
        <v>47.068791208791211</v>
      </c>
    </row>
    <row r="41" spans="1:4" x14ac:dyDescent="0.25">
      <c r="A41" s="18" t="s">
        <v>156</v>
      </c>
      <c r="B41" s="110">
        <f t="shared" ref="B41:C45" si="4">SUM(B42)</f>
        <v>4550</v>
      </c>
      <c r="C41" s="110">
        <f t="shared" si="4"/>
        <v>2141.63</v>
      </c>
      <c r="D41" s="17">
        <f t="shared" si="0"/>
        <v>47.068791208791211</v>
      </c>
    </row>
    <row r="42" spans="1:4" x14ac:dyDescent="0.25">
      <c r="A42" s="18" t="s">
        <v>134</v>
      </c>
      <c r="B42" s="110">
        <f t="shared" si="4"/>
        <v>4550</v>
      </c>
      <c r="C42" s="110">
        <f t="shared" si="4"/>
        <v>2141.63</v>
      </c>
      <c r="D42" s="17">
        <f t="shared" si="0"/>
        <v>47.068791208791211</v>
      </c>
    </row>
    <row r="43" spans="1:4" x14ac:dyDescent="0.25">
      <c r="A43" s="18" t="s">
        <v>157</v>
      </c>
      <c r="B43" s="110">
        <f t="shared" si="4"/>
        <v>4550</v>
      </c>
      <c r="C43" s="110">
        <f t="shared" si="4"/>
        <v>2141.63</v>
      </c>
      <c r="D43" s="17">
        <f t="shared" si="0"/>
        <v>47.068791208791211</v>
      </c>
    </row>
    <row r="44" spans="1:4" x14ac:dyDescent="0.25">
      <c r="A44" s="16" t="s">
        <v>80</v>
      </c>
      <c r="B44" s="109">
        <f t="shared" si="4"/>
        <v>4550</v>
      </c>
      <c r="C44" s="110">
        <f t="shared" si="4"/>
        <v>2141.63</v>
      </c>
      <c r="D44" s="17">
        <f t="shared" si="0"/>
        <v>47.068791208791211</v>
      </c>
    </row>
    <row r="45" spans="1:4" x14ac:dyDescent="0.25">
      <c r="A45" s="16" t="s">
        <v>37</v>
      </c>
      <c r="B45" s="109">
        <f t="shared" si="4"/>
        <v>4550</v>
      </c>
      <c r="C45" s="110">
        <f t="shared" si="4"/>
        <v>2141.63</v>
      </c>
      <c r="D45" s="17">
        <f t="shared" si="0"/>
        <v>47.068791208791211</v>
      </c>
    </row>
    <row r="46" spans="1:4" x14ac:dyDescent="0.25">
      <c r="A46" s="16" t="s">
        <v>43</v>
      </c>
      <c r="B46" s="109">
        <v>4550</v>
      </c>
      <c r="C46" s="110">
        <f>SUM(C47)</f>
        <v>2141.63</v>
      </c>
      <c r="D46" s="17">
        <f t="shared" si="0"/>
        <v>47.068791208791211</v>
      </c>
    </row>
    <row r="47" spans="1:4" x14ac:dyDescent="0.25">
      <c r="A47" s="18" t="s">
        <v>45</v>
      </c>
      <c r="B47" s="110"/>
      <c r="C47" s="110">
        <v>2141.63</v>
      </c>
      <c r="D47" s="17">
        <v>0</v>
      </c>
    </row>
    <row r="48" spans="1:4" ht="26.25" x14ac:dyDescent="0.25">
      <c r="A48" s="16" t="s">
        <v>138</v>
      </c>
      <c r="B48" s="17">
        <f t="shared" ref="B48:C50" si="5">SUM(B49)</f>
        <v>33939.090000000004</v>
      </c>
      <c r="C48" s="17">
        <f t="shared" si="5"/>
        <v>4999.79</v>
      </c>
      <c r="D48" s="17">
        <f t="shared" ref="D48:D54" si="6">SUM(C48/B48*100)</f>
        <v>14.731656034383949</v>
      </c>
    </row>
    <row r="49" spans="1:4" x14ac:dyDescent="0.25">
      <c r="A49" s="18" t="s">
        <v>139</v>
      </c>
      <c r="B49" s="19">
        <f t="shared" si="5"/>
        <v>33939.090000000004</v>
      </c>
      <c r="C49" s="19">
        <f t="shared" si="5"/>
        <v>4999.79</v>
      </c>
      <c r="D49" s="17">
        <f t="shared" si="6"/>
        <v>14.731656034383949</v>
      </c>
    </row>
    <row r="50" spans="1:4" x14ac:dyDescent="0.25">
      <c r="A50" s="18" t="s">
        <v>140</v>
      </c>
      <c r="B50" s="19">
        <f t="shared" si="5"/>
        <v>33939.090000000004</v>
      </c>
      <c r="C50" s="19">
        <f t="shared" si="5"/>
        <v>4999.79</v>
      </c>
      <c r="D50" s="17">
        <f t="shared" si="6"/>
        <v>14.731656034383949</v>
      </c>
    </row>
    <row r="51" spans="1:4" x14ac:dyDescent="0.25">
      <c r="A51" s="18" t="s">
        <v>141</v>
      </c>
      <c r="B51" s="19">
        <f>SUM(B52+B71)</f>
        <v>33939.090000000004</v>
      </c>
      <c r="C51" s="19">
        <f>SUM(C52+C71)</f>
        <v>4999.79</v>
      </c>
      <c r="D51" s="17">
        <f t="shared" si="6"/>
        <v>14.731656034383949</v>
      </c>
    </row>
    <row r="52" spans="1:4" x14ac:dyDescent="0.25">
      <c r="A52" s="16" t="s">
        <v>80</v>
      </c>
      <c r="B52" s="17">
        <f>SUM(B53+B60)</f>
        <v>27881.090000000004</v>
      </c>
      <c r="C52" s="17">
        <f>SUM(C53+C60)</f>
        <v>4999.79</v>
      </c>
      <c r="D52" s="17">
        <f t="shared" si="6"/>
        <v>17.932548548137824</v>
      </c>
    </row>
    <row r="53" spans="1:4" x14ac:dyDescent="0.25">
      <c r="A53" s="16" t="s">
        <v>29</v>
      </c>
      <c r="B53" s="17">
        <f>SUM(B54+B56+B58)</f>
        <v>13652.62</v>
      </c>
      <c r="C53" s="17">
        <f>SUM(C54+C56+C58)</f>
        <v>3052.56</v>
      </c>
      <c r="D53" s="17">
        <f t="shared" si="6"/>
        <v>22.35878534669536</v>
      </c>
    </row>
    <row r="54" spans="1:4" x14ac:dyDescent="0.25">
      <c r="A54" s="16" t="s">
        <v>30</v>
      </c>
      <c r="B54" s="17">
        <v>3000</v>
      </c>
      <c r="C54" s="17">
        <f>SUM(C55)</f>
        <v>0</v>
      </c>
      <c r="D54" s="17">
        <f t="shared" si="6"/>
        <v>0</v>
      </c>
    </row>
    <row r="55" spans="1:4" x14ac:dyDescent="0.25">
      <c r="A55" s="18" t="s">
        <v>31</v>
      </c>
      <c r="B55" s="18"/>
      <c r="C55" s="19">
        <v>0</v>
      </c>
      <c r="D55" s="17">
        <v>0</v>
      </c>
    </row>
    <row r="56" spans="1:4" x14ac:dyDescent="0.25">
      <c r="A56" s="16" t="s">
        <v>32</v>
      </c>
      <c r="B56" s="17">
        <v>10052.620000000001</v>
      </c>
      <c r="C56" s="17">
        <f>SUM(C57)</f>
        <v>3052.56</v>
      </c>
      <c r="D56" s="17">
        <f>SUM(C56/B56*100)</f>
        <v>30.365815081043547</v>
      </c>
    </row>
    <row r="57" spans="1:4" x14ac:dyDescent="0.25">
      <c r="A57" s="18" t="s">
        <v>33</v>
      </c>
      <c r="B57" s="18"/>
      <c r="C57" s="19">
        <v>3052.56</v>
      </c>
      <c r="D57" s="17">
        <v>0</v>
      </c>
    </row>
    <row r="58" spans="1:4" x14ac:dyDescent="0.25">
      <c r="A58" s="16" t="s">
        <v>34</v>
      </c>
      <c r="B58" s="17">
        <v>600</v>
      </c>
      <c r="C58" s="17">
        <f>SUM(C59)</f>
        <v>0</v>
      </c>
      <c r="D58" s="17">
        <f>SUM(C58/B58*100)</f>
        <v>0</v>
      </c>
    </row>
    <row r="59" spans="1:4" x14ac:dyDescent="0.25">
      <c r="A59" s="18" t="s">
        <v>35</v>
      </c>
      <c r="B59" s="18"/>
      <c r="C59" s="19">
        <v>0</v>
      </c>
      <c r="D59" s="17">
        <v>0</v>
      </c>
    </row>
    <row r="60" spans="1:4" x14ac:dyDescent="0.25">
      <c r="A60" s="16" t="s">
        <v>37</v>
      </c>
      <c r="B60" s="17">
        <f>SUM(B61+B64+B67)</f>
        <v>14228.470000000001</v>
      </c>
      <c r="C60" s="17">
        <f>SUM(C61+C64+C67)</f>
        <v>1947.23</v>
      </c>
      <c r="D60" s="17">
        <f>SUM(C60/B60*100)</f>
        <v>13.685448962537784</v>
      </c>
    </row>
    <row r="61" spans="1:4" x14ac:dyDescent="0.25">
      <c r="A61" s="16" t="s">
        <v>43</v>
      </c>
      <c r="B61" s="17">
        <v>8128.47</v>
      </c>
      <c r="C61" s="17">
        <f>SUM(C62+C63)</f>
        <v>1330</v>
      </c>
      <c r="D61" s="17">
        <f>SUM(C61/B61*100)</f>
        <v>16.362242832907054</v>
      </c>
    </row>
    <row r="62" spans="1:4" x14ac:dyDescent="0.25">
      <c r="A62" s="18" t="s">
        <v>45</v>
      </c>
      <c r="B62" s="18"/>
      <c r="C62" s="19">
        <v>1330</v>
      </c>
      <c r="D62" s="17">
        <v>0</v>
      </c>
    </row>
    <row r="63" spans="1:4" x14ac:dyDescent="0.25">
      <c r="A63" s="18" t="s">
        <v>46</v>
      </c>
      <c r="B63" s="18"/>
      <c r="C63" s="19">
        <v>0</v>
      </c>
      <c r="D63" s="17">
        <v>0</v>
      </c>
    </row>
    <row r="64" spans="1:4" x14ac:dyDescent="0.25">
      <c r="A64" s="16" t="s">
        <v>50</v>
      </c>
      <c r="B64" s="17">
        <v>2400</v>
      </c>
      <c r="C64" s="17">
        <f>SUM(C65+C66)</f>
        <v>0</v>
      </c>
      <c r="D64" s="17">
        <f>SUM(C64/B64*100)</f>
        <v>0</v>
      </c>
    </row>
    <row r="65" spans="1:4" x14ac:dyDescent="0.25">
      <c r="A65" s="18" t="s">
        <v>54</v>
      </c>
      <c r="B65" s="18"/>
      <c r="C65" s="19">
        <v>0</v>
      </c>
      <c r="D65" s="17">
        <v>0</v>
      </c>
    </row>
    <row r="66" spans="1:4" x14ac:dyDescent="0.25">
      <c r="A66" s="18" t="s">
        <v>57</v>
      </c>
      <c r="B66" s="18"/>
      <c r="C66" s="19">
        <v>0</v>
      </c>
      <c r="D66" s="17">
        <v>0</v>
      </c>
    </row>
    <row r="67" spans="1:4" x14ac:dyDescent="0.25">
      <c r="A67" s="16" t="s">
        <v>60</v>
      </c>
      <c r="B67" s="17">
        <v>3700</v>
      </c>
      <c r="C67" s="17">
        <f>SUM(C68+C69+C70)</f>
        <v>617.23</v>
      </c>
      <c r="D67" s="17">
        <f>SUM(C67/B67*100)</f>
        <v>16.681891891891894</v>
      </c>
    </row>
    <row r="68" spans="1:4" x14ac:dyDescent="0.25">
      <c r="A68" s="18" t="s">
        <v>61</v>
      </c>
      <c r="B68" s="18"/>
      <c r="C68" s="110">
        <v>0</v>
      </c>
      <c r="D68" s="17">
        <v>0</v>
      </c>
    </row>
    <row r="69" spans="1:4" x14ac:dyDescent="0.25">
      <c r="A69" s="18" t="s">
        <v>62</v>
      </c>
      <c r="B69" s="18"/>
      <c r="C69" s="19">
        <v>617.23</v>
      </c>
      <c r="D69" s="17">
        <v>0</v>
      </c>
    </row>
    <row r="70" spans="1:4" x14ac:dyDescent="0.25">
      <c r="A70" s="18" t="s">
        <v>64</v>
      </c>
      <c r="B70" s="18"/>
      <c r="C70" s="19">
        <v>0</v>
      </c>
      <c r="D70" s="17">
        <v>0</v>
      </c>
    </row>
    <row r="71" spans="1:4" x14ac:dyDescent="0.25">
      <c r="A71" s="16" t="s">
        <v>81</v>
      </c>
      <c r="B71" s="17">
        <f>SUM(B72)</f>
        <v>6058</v>
      </c>
      <c r="C71" s="17">
        <f>SUM(C72)</f>
        <v>0</v>
      </c>
      <c r="D71" s="17">
        <f>SUM(C71/B71*100)</f>
        <v>0</v>
      </c>
    </row>
    <row r="72" spans="1:4" ht="26.25" x14ac:dyDescent="0.25">
      <c r="A72" s="16" t="s">
        <v>70</v>
      </c>
      <c r="B72" s="17">
        <f>SUM(B73)</f>
        <v>6058</v>
      </c>
      <c r="C72" s="17">
        <f>SUM(C73)</f>
        <v>0</v>
      </c>
      <c r="D72" s="17">
        <f>SUM(C72/B72*100)</f>
        <v>0</v>
      </c>
    </row>
    <row r="73" spans="1:4" x14ac:dyDescent="0.25">
      <c r="A73" s="16" t="s">
        <v>71</v>
      </c>
      <c r="B73" s="17">
        <v>6058</v>
      </c>
      <c r="C73" s="17">
        <f>SUM(C74+C75)</f>
        <v>0</v>
      </c>
      <c r="D73" s="17">
        <f>SUM(C73/B73*100)</f>
        <v>0</v>
      </c>
    </row>
    <row r="74" spans="1:4" x14ac:dyDescent="0.25">
      <c r="A74" s="18" t="s">
        <v>72</v>
      </c>
      <c r="B74" s="18"/>
      <c r="C74" s="19">
        <v>0</v>
      </c>
      <c r="D74" s="17">
        <v>0</v>
      </c>
    </row>
    <row r="75" spans="1:4" x14ac:dyDescent="0.25">
      <c r="A75" s="18" t="s">
        <v>73</v>
      </c>
      <c r="B75" s="18"/>
      <c r="C75" s="19">
        <v>0</v>
      </c>
      <c r="D75" s="17">
        <v>0</v>
      </c>
    </row>
    <row r="76" spans="1:4" x14ac:dyDescent="0.25">
      <c r="A76" s="16" t="s">
        <v>142</v>
      </c>
      <c r="B76" s="17">
        <f>SUM(B77+B88+B138)</f>
        <v>176258.28000000003</v>
      </c>
      <c r="C76" s="17">
        <f>SUM(C77+C88+C138)</f>
        <v>74513.69</v>
      </c>
      <c r="D76" s="17">
        <f>SUM(C76/B76*100)</f>
        <v>42.275284883070455</v>
      </c>
    </row>
    <row r="77" spans="1:4" ht="26.25" x14ac:dyDescent="0.25">
      <c r="A77" s="18" t="s">
        <v>143</v>
      </c>
      <c r="B77" s="19">
        <f>SUM(B78)</f>
        <v>0</v>
      </c>
      <c r="C77" s="19">
        <f>SUM(C78)</f>
        <v>0</v>
      </c>
      <c r="D77" s="17">
        <v>0</v>
      </c>
    </row>
    <row r="78" spans="1:4" x14ac:dyDescent="0.25">
      <c r="A78" s="18" t="s">
        <v>140</v>
      </c>
      <c r="B78" s="19">
        <f>SUM(B79)</f>
        <v>0</v>
      </c>
      <c r="C78" s="19">
        <f>SUM(C79)</f>
        <v>0</v>
      </c>
      <c r="D78" s="17">
        <v>0</v>
      </c>
    </row>
    <row r="79" spans="1:4" ht="26.25" x14ac:dyDescent="0.25">
      <c r="A79" s="18" t="s">
        <v>144</v>
      </c>
      <c r="B79" s="19">
        <f>SUM(B80+B84)</f>
        <v>0</v>
      </c>
      <c r="C79" s="19">
        <f>SUM(C80+C84)</f>
        <v>0</v>
      </c>
      <c r="D79" s="17">
        <v>0</v>
      </c>
    </row>
    <row r="80" spans="1:4" x14ac:dyDescent="0.25">
      <c r="A80" s="16" t="s">
        <v>80</v>
      </c>
      <c r="B80" s="17">
        <f>SUM(B81)</f>
        <v>0</v>
      </c>
      <c r="C80" s="17">
        <f>SUM(C81)</f>
        <v>0</v>
      </c>
      <c r="D80" s="17">
        <v>0</v>
      </c>
    </row>
    <row r="81" spans="1:4" x14ac:dyDescent="0.25">
      <c r="A81" s="16" t="s">
        <v>37</v>
      </c>
      <c r="B81" s="17">
        <f>SUM(B82)</f>
        <v>0</v>
      </c>
      <c r="C81" s="17">
        <f>SUM(C82)</f>
        <v>0</v>
      </c>
      <c r="D81" s="17">
        <v>0</v>
      </c>
    </row>
    <row r="82" spans="1:4" x14ac:dyDescent="0.25">
      <c r="A82" s="16" t="s">
        <v>50</v>
      </c>
      <c r="B82" s="17">
        <v>0</v>
      </c>
      <c r="C82" s="17">
        <v>0</v>
      </c>
      <c r="D82" s="17">
        <v>0</v>
      </c>
    </row>
    <row r="83" spans="1:4" x14ac:dyDescent="0.25">
      <c r="A83" s="18" t="s">
        <v>52</v>
      </c>
      <c r="B83" s="40"/>
      <c r="C83" s="19">
        <v>0</v>
      </c>
      <c r="D83" s="17">
        <v>0</v>
      </c>
    </row>
    <row r="84" spans="1:4" x14ac:dyDescent="0.25">
      <c r="A84" s="16" t="s">
        <v>81</v>
      </c>
      <c r="B84" s="17">
        <f t="shared" ref="B84:C86" si="7">SUM(B85)</f>
        <v>0</v>
      </c>
      <c r="C84" s="17">
        <f t="shared" si="7"/>
        <v>0</v>
      </c>
      <c r="D84" s="17">
        <v>0</v>
      </c>
    </row>
    <row r="85" spans="1:4" ht="26.25" x14ac:dyDescent="0.25">
      <c r="A85" s="16" t="s">
        <v>70</v>
      </c>
      <c r="B85" s="17">
        <f t="shared" si="7"/>
        <v>0</v>
      </c>
      <c r="C85" s="17">
        <f t="shared" si="7"/>
        <v>0</v>
      </c>
      <c r="D85" s="17">
        <v>0</v>
      </c>
    </row>
    <row r="86" spans="1:4" x14ac:dyDescent="0.25">
      <c r="A86" s="16" t="s">
        <v>71</v>
      </c>
      <c r="B86" s="17">
        <f t="shared" si="7"/>
        <v>0</v>
      </c>
      <c r="C86" s="17">
        <f t="shared" si="7"/>
        <v>0</v>
      </c>
      <c r="D86" s="17">
        <v>0</v>
      </c>
    </row>
    <row r="87" spans="1:4" x14ac:dyDescent="0.25">
      <c r="A87" s="18" t="s">
        <v>72</v>
      </c>
      <c r="B87" s="40"/>
      <c r="C87" s="19">
        <v>0</v>
      </c>
      <c r="D87" s="17">
        <v>0</v>
      </c>
    </row>
    <row r="88" spans="1:4" x14ac:dyDescent="0.25">
      <c r="A88" s="16" t="s">
        <v>145</v>
      </c>
      <c r="B88" s="17">
        <f>SUM(B89)</f>
        <v>176258.28000000003</v>
      </c>
      <c r="C88" s="17">
        <f>SUM(C89)</f>
        <v>74513.69</v>
      </c>
      <c r="D88" s="17">
        <f t="shared" ref="D88:D93" si="8">SUM(C88/B88*100)</f>
        <v>42.275284883070455</v>
      </c>
    </row>
    <row r="89" spans="1:4" x14ac:dyDescent="0.25">
      <c r="A89" s="18" t="s">
        <v>140</v>
      </c>
      <c r="B89" s="19">
        <f>SUM(B90)</f>
        <v>176258.28000000003</v>
      </c>
      <c r="C89" s="19">
        <f>SUM(C90)</f>
        <v>74513.69</v>
      </c>
      <c r="D89" s="17">
        <f t="shared" si="8"/>
        <v>42.275284883070455</v>
      </c>
    </row>
    <row r="90" spans="1:4" x14ac:dyDescent="0.25">
      <c r="A90" s="18" t="s">
        <v>146</v>
      </c>
      <c r="B90" s="19">
        <f>SUM(B91+B122)</f>
        <v>176258.28000000003</v>
      </c>
      <c r="C90" s="19">
        <f>SUM(C91+C122)</f>
        <v>74513.69</v>
      </c>
      <c r="D90" s="17">
        <f t="shared" si="8"/>
        <v>42.275284883070455</v>
      </c>
    </row>
    <row r="91" spans="1:4" x14ac:dyDescent="0.25">
      <c r="A91" s="16" t="s">
        <v>80</v>
      </c>
      <c r="B91" s="17">
        <f>SUM(B92+B118)</f>
        <v>136341.15000000002</v>
      </c>
      <c r="C91" s="17">
        <f>SUM(C92+C118)</f>
        <v>61933.719999999994</v>
      </c>
      <c r="D91" s="17">
        <f t="shared" si="8"/>
        <v>45.425552006859256</v>
      </c>
    </row>
    <row r="92" spans="1:4" x14ac:dyDescent="0.25">
      <c r="A92" s="16" t="s">
        <v>37</v>
      </c>
      <c r="B92" s="17">
        <f>SUM(B93+B97+B103+B112)</f>
        <v>135544.83000000002</v>
      </c>
      <c r="C92" s="17">
        <f>SUM(C93+C97+C103+C112)</f>
        <v>61557.709999999992</v>
      </c>
      <c r="D92" s="17">
        <f t="shared" si="8"/>
        <v>45.415018780133472</v>
      </c>
    </row>
    <row r="93" spans="1:4" x14ac:dyDescent="0.25">
      <c r="A93" s="16" t="s">
        <v>38</v>
      </c>
      <c r="B93" s="17">
        <v>11613.25</v>
      </c>
      <c r="C93" s="17">
        <f>SUM(C94+C95+C96)</f>
        <v>5564.81</v>
      </c>
      <c r="D93" s="17">
        <f t="shared" si="8"/>
        <v>47.917766344477222</v>
      </c>
    </row>
    <row r="94" spans="1:4" x14ac:dyDescent="0.25">
      <c r="A94" s="18" t="s">
        <v>39</v>
      </c>
      <c r="B94" s="18"/>
      <c r="C94" s="19">
        <v>4918.05</v>
      </c>
      <c r="D94" s="17">
        <v>0</v>
      </c>
    </row>
    <row r="95" spans="1:4" x14ac:dyDescent="0.25">
      <c r="A95" s="18" t="s">
        <v>41</v>
      </c>
      <c r="B95" s="18"/>
      <c r="C95" s="19">
        <v>620.26</v>
      </c>
      <c r="D95" s="17">
        <v>0</v>
      </c>
    </row>
    <row r="96" spans="1:4" x14ac:dyDescent="0.25">
      <c r="A96" s="18" t="s">
        <v>42</v>
      </c>
      <c r="B96" s="18"/>
      <c r="C96" s="110">
        <v>26.5</v>
      </c>
      <c r="D96" s="17">
        <v>0</v>
      </c>
    </row>
    <row r="97" spans="1:4" x14ac:dyDescent="0.25">
      <c r="A97" s="16" t="s">
        <v>43</v>
      </c>
      <c r="B97" s="17">
        <v>57849.38</v>
      </c>
      <c r="C97" s="17">
        <f>SUM(C98+C99+C100+C101+C102)</f>
        <v>28750.34</v>
      </c>
      <c r="D97" s="17">
        <f>SUM(C97/B97*100)</f>
        <v>49.698613883156575</v>
      </c>
    </row>
    <row r="98" spans="1:4" x14ac:dyDescent="0.25">
      <c r="A98" s="18" t="s">
        <v>44</v>
      </c>
      <c r="B98" s="18"/>
      <c r="C98" s="19">
        <v>1056.44</v>
      </c>
      <c r="D98" s="17">
        <v>0</v>
      </c>
    </row>
    <row r="99" spans="1:4" x14ac:dyDescent="0.25">
      <c r="A99" s="18" t="s">
        <v>46</v>
      </c>
      <c r="B99" s="18"/>
      <c r="C99" s="19">
        <v>25291.31</v>
      </c>
      <c r="D99" s="17">
        <v>0</v>
      </c>
    </row>
    <row r="100" spans="1:4" ht="26.25" x14ac:dyDescent="0.25">
      <c r="A100" s="18" t="s">
        <v>47</v>
      </c>
      <c r="B100" s="18"/>
      <c r="C100" s="19">
        <v>561.01</v>
      </c>
      <c r="D100" s="17">
        <v>0</v>
      </c>
    </row>
    <row r="101" spans="1:4" x14ac:dyDescent="0.25">
      <c r="A101" s="18" t="s">
        <v>48</v>
      </c>
      <c r="B101" s="18"/>
      <c r="C101" s="19">
        <v>922.04</v>
      </c>
      <c r="D101" s="17">
        <v>0</v>
      </c>
    </row>
    <row r="102" spans="1:4" x14ac:dyDescent="0.25">
      <c r="A102" s="18" t="s">
        <v>49</v>
      </c>
      <c r="B102" s="18"/>
      <c r="C102" s="19">
        <v>919.54</v>
      </c>
      <c r="D102" s="17">
        <v>0</v>
      </c>
    </row>
    <row r="103" spans="1:4" x14ac:dyDescent="0.25">
      <c r="A103" s="16" t="s">
        <v>50</v>
      </c>
      <c r="B103" s="17">
        <v>55933.48</v>
      </c>
      <c r="C103" s="17">
        <f>SUM(C104+C105+C106+C107+C108+C109+C110+C111)</f>
        <v>21841.889999999996</v>
      </c>
      <c r="D103" s="17">
        <f>SUM(C103/B103*100)</f>
        <v>39.049760536980706</v>
      </c>
    </row>
    <row r="104" spans="1:4" x14ac:dyDescent="0.25">
      <c r="A104" s="18" t="s">
        <v>51</v>
      </c>
      <c r="B104" s="18"/>
      <c r="C104" s="19">
        <v>3892.01</v>
      </c>
      <c r="D104" s="17">
        <v>0</v>
      </c>
    </row>
    <row r="105" spans="1:4" x14ac:dyDescent="0.25">
      <c r="A105" s="18" t="s">
        <v>52</v>
      </c>
      <c r="B105" s="18"/>
      <c r="C105" s="19">
        <v>2140.96</v>
      </c>
      <c r="D105" s="17">
        <v>0</v>
      </c>
    </row>
    <row r="106" spans="1:4" x14ac:dyDescent="0.25">
      <c r="A106" s="18" t="s">
        <v>54</v>
      </c>
      <c r="B106" s="18"/>
      <c r="C106" s="19">
        <v>5050.46</v>
      </c>
      <c r="D106" s="17">
        <v>0</v>
      </c>
    </row>
    <row r="107" spans="1:4" x14ac:dyDescent="0.25">
      <c r="A107" s="18" t="s">
        <v>55</v>
      </c>
      <c r="B107" s="18"/>
      <c r="C107" s="19">
        <v>1521.02</v>
      </c>
      <c r="D107" s="17">
        <v>0</v>
      </c>
    </row>
    <row r="108" spans="1:4" x14ac:dyDescent="0.25">
      <c r="A108" s="18" t="s">
        <v>56</v>
      </c>
      <c r="B108" s="18"/>
      <c r="C108" s="110">
        <v>0</v>
      </c>
      <c r="D108" s="17">
        <v>0</v>
      </c>
    </row>
    <row r="109" spans="1:4" x14ac:dyDescent="0.25">
      <c r="A109" s="18" t="s">
        <v>57</v>
      </c>
      <c r="B109" s="18"/>
      <c r="C109" s="19">
        <v>4840.8999999999996</v>
      </c>
      <c r="D109" s="17">
        <v>0</v>
      </c>
    </row>
    <row r="110" spans="1:4" x14ac:dyDescent="0.25">
      <c r="A110" s="18" t="s">
        <v>58</v>
      </c>
      <c r="B110" s="18"/>
      <c r="C110" s="19">
        <v>3739.17</v>
      </c>
      <c r="D110" s="17">
        <v>0</v>
      </c>
    </row>
    <row r="111" spans="1:4" x14ac:dyDescent="0.25">
      <c r="A111" s="18" t="s">
        <v>59</v>
      </c>
      <c r="B111" s="18"/>
      <c r="C111" s="19">
        <v>657.37</v>
      </c>
      <c r="D111" s="17">
        <v>0</v>
      </c>
    </row>
    <row r="112" spans="1:4" x14ac:dyDescent="0.25">
      <c r="A112" s="16" t="s">
        <v>60</v>
      </c>
      <c r="B112" s="17">
        <v>10148.719999999999</v>
      </c>
      <c r="C112" s="17">
        <f>SUM(C113+C114+C115+C116+C117)</f>
        <v>5400.67</v>
      </c>
      <c r="D112" s="17">
        <f>SUM(C112/B112*100)</f>
        <v>53.215282321317368</v>
      </c>
    </row>
    <row r="113" spans="1:4" x14ac:dyDescent="0.25">
      <c r="A113" s="18" t="s">
        <v>61</v>
      </c>
      <c r="B113" s="18"/>
      <c r="C113" s="19">
        <v>360.47</v>
      </c>
      <c r="D113" s="17">
        <v>0</v>
      </c>
    </row>
    <row r="114" spans="1:4" x14ac:dyDescent="0.25">
      <c r="A114" s="18" t="s">
        <v>62</v>
      </c>
      <c r="B114" s="18"/>
      <c r="C114" s="19">
        <v>180</v>
      </c>
      <c r="D114" s="17">
        <v>0</v>
      </c>
    </row>
    <row r="115" spans="1:4" x14ac:dyDescent="0.25">
      <c r="A115" s="18" t="s">
        <v>63</v>
      </c>
      <c r="B115" s="18"/>
      <c r="C115" s="110">
        <v>98.27</v>
      </c>
      <c r="D115" s="17">
        <v>0</v>
      </c>
    </row>
    <row r="116" spans="1:4" x14ac:dyDescent="0.25">
      <c r="A116" s="18" t="s">
        <v>64</v>
      </c>
      <c r="B116" s="18"/>
      <c r="C116" s="19">
        <v>840.86</v>
      </c>
      <c r="D116" s="17">
        <v>0</v>
      </c>
    </row>
    <row r="117" spans="1:4" x14ac:dyDescent="0.25">
      <c r="A117" s="18" t="s">
        <v>65</v>
      </c>
      <c r="B117" s="18"/>
      <c r="C117" s="19">
        <v>3921.07</v>
      </c>
      <c r="D117" s="17">
        <v>0</v>
      </c>
    </row>
    <row r="118" spans="1:4" x14ac:dyDescent="0.25">
      <c r="A118" s="16" t="s">
        <v>66</v>
      </c>
      <c r="B118" s="17">
        <f>SUM(B119)</f>
        <v>796.32</v>
      </c>
      <c r="C118" s="17">
        <f>SUM(C119)</f>
        <v>376.01</v>
      </c>
      <c r="D118" s="17">
        <f>SUM(C118/B118*100)</f>
        <v>47.218454892505527</v>
      </c>
    </row>
    <row r="119" spans="1:4" x14ac:dyDescent="0.25">
      <c r="A119" s="16" t="s">
        <v>67</v>
      </c>
      <c r="B119" s="17">
        <v>796.32</v>
      </c>
      <c r="C119" s="17">
        <f>SUM(C120)</f>
        <v>376.01</v>
      </c>
      <c r="D119" s="17">
        <f>SUM(C119/B119*100)</f>
        <v>47.218454892505527</v>
      </c>
    </row>
    <row r="120" spans="1:4" x14ac:dyDescent="0.25">
      <c r="A120" s="18" t="s">
        <v>68</v>
      </c>
      <c r="B120" s="18"/>
      <c r="C120" s="19">
        <v>376.01</v>
      </c>
      <c r="D120" s="17">
        <v>0</v>
      </c>
    </row>
    <row r="121" spans="1:4" ht="26.25" x14ac:dyDescent="0.25">
      <c r="A121" s="18" t="s">
        <v>147</v>
      </c>
      <c r="B121" s="18"/>
      <c r="C121" s="110">
        <v>0</v>
      </c>
      <c r="D121" s="17">
        <v>0</v>
      </c>
    </row>
    <row r="122" spans="1:4" x14ac:dyDescent="0.25">
      <c r="A122" s="16" t="s">
        <v>81</v>
      </c>
      <c r="B122" s="17">
        <f>SUM(B126+B135+B123)</f>
        <v>39917.130000000005</v>
      </c>
      <c r="C122" s="17">
        <f>SUM(C126+C135+C123+C133)</f>
        <v>12579.970000000001</v>
      </c>
      <c r="D122" s="17">
        <f>SUM(C122/B122*100)</f>
        <v>31.515216650094835</v>
      </c>
    </row>
    <row r="123" spans="1:4" x14ac:dyDescent="0.25">
      <c r="A123" s="16" t="s">
        <v>117</v>
      </c>
      <c r="B123" s="17">
        <f>SUM(B124)</f>
        <v>225</v>
      </c>
      <c r="C123" s="17">
        <f>SUM(C124)</f>
        <v>225</v>
      </c>
      <c r="D123" s="17">
        <f>SUM(C123/B123*100)</f>
        <v>100</v>
      </c>
    </row>
    <row r="124" spans="1:4" x14ac:dyDescent="0.25">
      <c r="A124" s="16" t="s">
        <v>118</v>
      </c>
      <c r="B124" s="17">
        <v>225</v>
      </c>
      <c r="C124" s="17">
        <f>SUM(C125)</f>
        <v>225</v>
      </c>
      <c r="D124" s="17">
        <f>SUM(C124/B124*100)</f>
        <v>100</v>
      </c>
    </row>
    <row r="125" spans="1:4" x14ac:dyDescent="0.25">
      <c r="A125" s="18" t="s">
        <v>154</v>
      </c>
      <c r="B125" s="19"/>
      <c r="C125" s="19">
        <v>225</v>
      </c>
      <c r="D125" s="17">
        <v>0</v>
      </c>
    </row>
    <row r="126" spans="1:4" ht="26.25" x14ac:dyDescent="0.25">
      <c r="A126" s="16" t="s">
        <v>70</v>
      </c>
      <c r="B126" s="17">
        <f>SUM(B127+B133)</f>
        <v>19659.63</v>
      </c>
      <c r="C126" s="17">
        <f>SUM(C127)</f>
        <v>6292.47</v>
      </c>
      <c r="D126" s="17">
        <f>SUM(C126/B126*100)</f>
        <v>32.007062187843822</v>
      </c>
    </row>
    <row r="127" spans="1:4" x14ac:dyDescent="0.25">
      <c r="A127" s="16" t="s">
        <v>71</v>
      </c>
      <c r="B127" s="17">
        <v>18759.63</v>
      </c>
      <c r="C127" s="17">
        <f>SUM(C128+C129+C130+C131+C132)</f>
        <v>6292.47</v>
      </c>
      <c r="D127" s="17">
        <f>SUM(C127/B127*100)</f>
        <v>33.542612514212699</v>
      </c>
    </row>
    <row r="128" spans="1:4" x14ac:dyDescent="0.25">
      <c r="A128" s="18" t="s">
        <v>72</v>
      </c>
      <c r="B128" s="18"/>
      <c r="C128" s="19">
        <v>532.84</v>
      </c>
      <c r="D128" s="17">
        <v>0</v>
      </c>
    </row>
    <row r="129" spans="1:4" x14ac:dyDescent="0.25">
      <c r="A129" s="18" t="s">
        <v>73</v>
      </c>
      <c r="B129" s="18"/>
      <c r="C129" s="19">
        <v>0</v>
      </c>
      <c r="D129" s="17">
        <v>0</v>
      </c>
    </row>
    <row r="130" spans="1:4" x14ac:dyDescent="0.25">
      <c r="A130" s="18" t="s">
        <v>74</v>
      </c>
      <c r="B130" s="18"/>
      <c r="C130" s="19">
        <v>375</v>
      </c>
      <c r="D130" s="17">
        <v>0</v>
      </c>
    </row>
    <row r="131" spans="1:4" x14ac:dyDescent="0.25">
      <c r="A131" s="18" t="s">
        <v>109</v>
      </c>
      <c r="B131" s="18"/>
      <c r="C131" s="19">
        <v>0</v>
      </c>
      <c r="D131" s="17">
        <v>0</v>
      </c>
    </row>
    <row r="132" spans="1:4" x14ac:dyDescent="0.25">
      <c r="A132" s="18" t="s">
        <v>75</v>
      </c>
      <c r="B132" s="18"/>
      <c r="C132" s="19">
        <v>5384.63</v>
      </c>
      <c r="D132" s="17">
        <v>0</v>
      </c>
    </row>
    <row r="133" spans="1:4" x14ac:dyDescent="0.25">
      <c r="A133" s="16" t="s">
        <v>115</v>
      </c>
      <c r="B133" s="109">
        <f>SUM(B134)</f>
        <v>900</v>
      </c>
      <c r="C133" s="109">
        <f>SUM(C134)</f>
        <v>375</v>
      </c>
      <c r="D133" s="17">
        <f>SUM(C133/B133*100)</f>
        <v>41.666666666666671</v>
      </c>
    </row>
    <row r="134" spans="1:4" x14ac:dyDescent="0.25">
      <c r="A134" s="18" t="s">
        <v>116</v>
      </c>
      <c r="B134" s="110">
        <v>900</v>
      </c>
      <c r="C134" s="110">
        <v>375</v>
      </c>
      <c r="D134" s="17">
        <f>SUM(C134/B134*100)</f>
        <v>41.666666666666671</v>
      </c>
    </row>
    <row r="135" spans="1:4" ht="26.25" x14ac:dyDescent="0.25">
      <c r="A135" s="16" t="s">
        <v>76</v>
      </c>
      <c r="B135" s="17">
        <f>SUM(B136)</f>
        <v>20032.5</v>
      </c>
      <c r="C135" s="17">
        <f>SUM(C136)</f>
        <v>5687.5</v>
      </c>
      <c r="D135" s="17">
        <f>SUM(C135/B135*100)</f>
        <v>28.391364033445647</v>
      </c>
    </row>
    <row r="136" spans="1:4" x14ac:dyDescent="0.25">
      <c r="A136" s="16" t="s">
        <v>77</v>
      </c>
      <c r="B136" s="17">
        <v>20032.5</v>
      </c>
      <c r="C136" s="17">
        <f>SUM(C137)</f>
        <v>5687.5</v>
      </c>
      <c r="D136" s="17">
        <f>SUM(C136/B136*100)</f>
        <v>28.391364033445647</v>
      </c>
    </row>
    <row r="137" spans="1:4" x14ac:dyDescent="0.25">
      <c r="A137" s="18" t="s">
        <v>78</v>
      </c>
      <c r="B137" s="18"/>
      <c r="C137" s="19">
        <v>5687.5</v>
      </c>
      <c r="D137" s="17">
        <v>0</v>
      </c>
    </row>
    <row r="138" spans="1:4" ht="26.25" x14ac:dyDescent="0.25">
      <c r="A138" s="16" t="s">
        <v>148</v>
      </c>
      <c r="B138" s="17">
        <f t="shared" ref="B138:C142" si="9">SUM(B139)</f>
        <v>0</v>
      </c>
      <c r="C138" s="17">
        <f t="shared" si="9"/>
        <v>0</v>
      </c>
      <c r="D138" s="17">
        <v>0</v>
      </c>
    </row>
    <row r="139" spans="1:4" x14ac:dyDescent="0.25">
      <c r="A139" s="18" t="s">
        <v>140</v>
      </c>
      <c r="B139" s="19">
        <f t="shared" si="9"/>
        <v>0</v>
      </c>
      <c r="C139" s="19">
        <f t="shared" si="9"/>
        <v>0</v>
      </c>
      <c r="D139" s="17">
        <v>0</v>
      </c>
    </row>
    <row r="140" spans="1:4" ht="26.25" x14ac:dyDescent="0.25">
      <c r="A140" s="18" t="s">
        <v>149</v>
      </c>
      <c r="B140" s="19">
        <f t="shared" si="9"/>
        <v>0</v>
      </c>
      <c r="C140" s="19">
        <f t="shared" si="9"/>
        <v>0</v>
      </c>
      <c r="D140" s="17">
        <v>0</v>
      </c>
    </row>
    <row r="141" spans="1:4" x14ac:dyDescent="0.25">
      <c r="A141" s="16" t="s">
        <v>80</v>
      </c>
      <c r="B141" s="17">
        <f t="shared" si="9"/>
        <v>0</v>
      </c>
      <c r="C141" s="17">
        <f t="shared" si="9"/>
        <v>0</v>
      </c>
      <c r="D141" s="17">
        <v>0</v>
      </c>
    </row>
    <row r="142" spans="1:4" x14ac:dyDescent="0.25">
      <c r="A142" s="16" t="s">
        <v>37</v>
      </c>
      <c r="B142" s="17">
        <f t="shared" si="9"/>
        <v>0</v>
      </c>
      <c r="C142" s="17">
        <f t="shared" si="9"/>
        <v>0</v>
      </c>
      <c r="D142" s="17">
        <v>0</v>
      </c>
    </row>
    <row r="143" spans="1:4" x14ac:dyDescent="0.25">
      <c r="A143" s="16" t="s">
        <v>50</v>
      </c>
      <c r="B143" s="17">
        <v>0</v>
      </c>
      <c r="C143" s="17">
        <f>SUM(C144)</f>
        <v>0</v>
      </c>
      <c r="D143" s="17">
        <v>0</v>
      </c>
    </row>
    <row r="144" spans="1:4" x14ac:dyDescent="0.25">
      <c r="A144" s="18" t="s">
        <v>56</v>
      </c>
      <c r="B144" s="40"/>
      <c r="C144" s="19">
        <v>0</v>
      </c>
      <c r="D144" s="17">
        <v>0</v>
      </c>
    </row>
    <row r="145" spans="1:4" x14ac:dyDescent="0.25">
      <c r="A145" s="16" t="s">
        <v>150</v>
      </c>
      <c r="B145" s="17">
        <f t="shared" ref="B145:C149" si="10">SUM(B146)</f>
        <v>491074.39</v>
      </c>
      <c r="C145" s="17">
        <f t="shared" si="10"/>
        <v>217760.00000000003</v>
      </c>
      <c r="D145" s="17">
        <f t="shared" ref="D145:D151" si="11">SUM(C145/B145*100)</f>
        <v>44.343587129436749</v>
      </c>
    </row>
    <row r="146" spans="1:4" x14ac:dyDescent="0.25">
      <c r="A146" s="18" t="s">
        <v>151</v>
      </c>
      <c r="B146" s="19">
        <f t="shared" si="10"/>
        <v>491074.39</v>
      </c>
      <c r="C146" s="19">
        <f t="shared" si="10"/>
        <v>217760.00000000003</v>
      </c>
      <c r="D146" s="17">
        <f t="shared" si="11"/>
        <v>44.343587129436749</v>
      </c>
    </row>
    <row r="147" spans="1:4" x14ac:dyDescent="0.25">
      <c r="A147" s="18" t="s">
        <v>134</v>
      </c>
      <c r="B147" s="19">
        <f t="shared" si="10"/>
        <v>491074.39</v>
      </c>
      <c r="C147" s="19">
        <f t="shared" si="10"/>
        <v>217760.00000000003</v>
      </c>
      <c r="D147" s="17">
        <f t="shared" si="11"/>
        <v>44.343587129436749</v>
      </c>
    </row>
    <row r="148" spans="1:4" x14ac:dyDescent="0.25">
      <c r="A148" s="18" t="s">
        <v>152</v>
      </c>
      <c r="B148" s="19">
        <f t="shared" si="10"/>
        <v>491074.39</v>
      </c>
      <c r="C148" s="19">
        <f t="shared" si="10"/>
        <v>217760.00000000003</v>
      </c>
      <c r="D148" s="17">
        <f t="shared" si="11"/>
        <v>44.343587129436749</v>
      </c>
    </row>
    <row r="149" spans="1:4" x14ac:dyDescent="0.25">
      <c r="A149" s="16" t="s">
        <v>80</v>
      </c>
      <c r="B149" s="17">
        <f t="shared" si="10"/>
        <v>491074.39</v>
      </c>
      <c r="C149" s="17">
        <f t="shared" si="10"/>
        <v>217760.00000000003</v>
      </c>
      <c r="D149" s="17">
        <f t="shared" si="11"/>
        <v>44.343587129436749</v>
      </c>
    </row>
    <row r="150" spans="1:4" x14ac:dyDescent="0.25">
      <c r="A150" s="16" t="s">
        <v>29</v>
      </c>
      <c r="B150" s="17">
        <f>SUM(B151+B153+B155)</f>
        <v>491074.39</v>
      </c>
      <c r="C150" s="17">
        <f>SUM(C151+C153+C155)</f>
        <v>217760.00000000003</v>
      </c>
      <c r="D150" s="17">
        <f t="shared" si="11"/>
        <v>44.343587129436749</v>
      </c>
    </row>
    <row r="151" spans="1:4" x14ac:dyDescent="0.25">
      <c r="A151" s="16" t="s">
        <v>30</v>
      </c>
      <c r="B151" s="17">
        <v>398168.43</v>
      </c>
      <c r="C151" s="17">
        <f>SUM(C152)</f>
        <v>179551.17</v>
      </c>
      <c r="D151" s="17">
        <f t="shared" si="11"/>
        <v>45.094275806848877</v>
      </c>
    </row>
    <row r="152" spans="1:4" x14ac:dyDescent="0.25">
      <c r="A152" s="18" t="s">
        <v>31</v>
      </c>
      <c r="B152" s="18"/>
      <c r="C152" s="19">
        <v>179551.17</v>
      </c>
      <c r="D152" s="17">
        <v>0</v>
      </c>
    </row>
    <row r="153" spans="1:4" x14ac:dyDescent="0.25">
      <c r="A153" s="16" t="s">
        <v>32</v>
      </c>
      <c r="B153" s="17">
        <v>26544.560000000001</v>
      </c>
      <c r="C153" s="17">
        <f>SUM(C154)</f>
        <v>8582.8799999999992</v>
      </c>
      <c r="D153" s="17">
        <f>SUM(C153/B153*100)</f>
        <v>32.333856729966513</v>
      </c>
    </row>
    <row r="154" spans="1:4" x14ac:dyDescent="0.25">
      <c r="A154" s="18" t="s">
        <v>33</v>
      </c>
      <c r="B154" s="18"/>
      <c r="C154" s="19">
        <v>8582.8799999999992</v>
      </c>
      <c r="D154" s="17">
        <v>0</v>
      </c>
    </row>
    <row r="155" spans="1:4" x14ac:dyDescent="0.25">
      <c r="A155" s="16" t="s">
        <v>34</v>
      </c>
      <c r="B155" s="17">
        <v>66361.399999999994</v>
      </c>
      <c r="C155" s="17">
        <f>SUM(C156)</f>
        <v>29625.95</v>
      </c>
      <c r="D155" s="17">
        <f>SUM(C155/B155*100)</f>
        <v>44.643346885388198</v>
      </c>
    </row>
    <row r="156" spans="1:4" x14ac:dyDescent="0.25">
      <c r="A156" s="18" t="s">
        <v>35</v>
      </c>
      <c r="B156" s="18"/>
      <c r="C156" s="19">
        <v>29625.95</v>
      </c>
      <c r="D156" s="17">
        <v>0</v>
      </c>
    </row>
  </sheetData>
  <mergeCells count="3">
    <mergeCell ref="A2:C2"/>
    <mergeCell ref="A3:C3"/>
    <mergeCell ref="A4:C4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 I</vt:lpstr>
      <vt:lpstr>opći dio II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Andreja</cp:lastModifiedBy>
  <cp:lastPrinted>2023-07-14T08:22:09Z</cp:lastPrinted>
  <dcterms:created xsi:type="dcterms:W3CDTF">2022-03-15T10:10:38Z</dcterms:created>
  <dcterms:modified xsi:type="dcterms:W3CDTF">2023-07-14T08:25:12Z</dcterms:modified>
</cp:coreProperties>
</file>